
<file path=[Content_Types].xml><?xml version="1.0" encoding="utf-8"?>
<Types xmlns="http://schemas.openxmlformats.org/package/2006/content-types">
  <Override PartName="/xl/worksheets/sheet15.xml" ContentType="application/vnd.openxmlformats-officedocument.spreadsheetml.worksheet+xml"/>
  <Override PartName="/xl/activeX/activeX2.bin" ContentType="application/vnd.ms-office.activeX"/>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activeX/activeX2.xml" ContentType="application/vnd.ms-office.activeX+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680" yWindow="435" windowWidth="10350" windowHeight="11640" tabRatio="786" activeTab="1"/>
  </bookViews>
  <sheets>
    <sheet name="Instructions" sheetId="26" r:id="rId1"/>
    <sheet name="Cover" sheetId="29" r:id="rId2"/>
    <sheet name="Open-Closing Meeting" sheetId="32" r:id="rId3"/>
    <sheet name="A Rep." sheetId="16" r:id="rId4"/>
    <sheet name="B Rep." sheetId="17" r:id="rId5"/>
    <sheet name="C Rep." sheetId="18" r:id="rId6"/>
    <sheet name="D Rep." sheetId="19" r:id="rId7"/>
    <sheet name="Product Audit" sheetId="23" r:id="rId8"/>
    <sheet name="Questions Sum." sheetId="20" r:id="rId9"/>
    <sheet name="NSA with 1st process" sheetId="10" r:id="rId10"/>
    <sheet name="CA Request" sheetId="30" r:id="rId11"/>
    <sheet name="CA Request Example" sheetId="31" r:id="rId12"/>
    <sheet name="Revision History" sheetId="28" r:id="rId13"/>
    <sheet name="Assessment Gap" sheetId="24" state="hidden" r:id="rId14"/>
    <sheet name="NSA - TS reference" sheetId="25" state="hidden" r:id="rId15"/>
    <sheet name="TS" sheetId="27" state="hidden" r:id="rId16"/>
  </sheets>
  <externalReferences>
    <externalReference r:id="rId17"/>
  </externalReferences>
  <definedNames>
    <definedName name="_xlnm._FilterDatabase" localSheetId="13" hidden="1">'Assessment Gap'!$A$1:$V$1</definedName>
    <definedName name="_xlnm.Print_Area" localSheetId="3">'A Rep.'!$A$1:$AF$22</definedName>
    <definedName name="_xlnm.Print_Area" localSheetId="13">'Assessment Gap'!$A$1:$V$194</definedName>
    <definedName name="_xlnm.Print_Area" localSheetId="4">'B Rep.'!$A$1:$AN$44</definedName>
    <definedName name="_xlnm.Print_Area" localSheetId="5">'C Rep.'!$A$1:$AQ$65</definedName>
    <definedName name="_xlnm.Print_Area" localSheetId="10">'CA Request'!$A$1:$I$65</definedName>
    <definedName name="_xlnm.Print_Area" localSheetId="6">'D Rep.'!$A$1:$AF$44</definedName>
    <definedName name="_xlnm.Print_Area" localSheetId="0">Instructions!$A$1:$L$227</definedName>
    <definedName name="_xlnm.Print_Area" localSheetId="14">'NSA - TS reference'!$A$2:$O$52</definedName>
    <definedName name="_xlnm.Print_Area" localSheetId="9">'NSA with 1st process'!$A$1:$L$115</definedName>
    <definedName name="_xlnm.Print_Area" localSheetId="2">'Open-Closing Meeting'!$A$1:$J$40</definedName>
    <definedName name="_xlnm.Print_Area" localSheetId="7">'Product Audit'!$A$1:$K$31</definedName>
    <definedName name="_xlnm.Print_Titles" localSheetId="13">'Assessment Gap'!$1:$1</definedName>
    <definedName name="_xlnm.Print_Titles" localSheetId="9">'NSA with 1st process'!$1:$6</definedName>
    <definedName name="_xlnm.Print_Titles" localSheetId="7">'Product Audit'!$1:$6</definedName>
  </definedNames>
  <calcPr calcId="125725"/>
</workbook>
</file>

<file path=xl/calcChain.xml><?xml version="1.0" encoding="utf-8"?>
<calcChain xmlns="http://schemas.openxmlformats.org/spreadsheetml/2006/main">
  <c r="G4" i="10"/>
  <c r="G3"/>
  <c r="G2"/>
  <c r="G1"/>
  <c r="F4" i="23"/>
  <c r="F3"/>
  <c r="F2"/>
  <c r="F1"/>
  <c r="V6" i="19"/>
  <c r="U5"/>
  <c r="E6"/>
  <c r="E5"/>
  <c r="AE6" i="18"/>
  <c r="AE5"/>
  <c r="F6"/>
  <c r="F5"/>
  <c r="W7" i="17"/>
  <c r="X6"/>
  <c r="E7"/>
  <c r="F6"/>
  <c r="W6" i="16"/>
  <c r="X5"/>
  <c r="D6"/>
  <c r="D5"/>
  <c r="J11" i="32" l="1"/>
  <c r="D11"/>
  <c r="D10"/>
  <c r="D9"/>
  <c r="I7"/>
  <c r="D7"/>
  <c r="A1" i="26"/>
  <c r="E3" i="10"/>
  <c r="E1"/>
  <c r="B110" l="1"/>
  <c r="B108"/>
  <c r="B106"/>
  <c r="B104"/>
  <c r="B102"/>
  <c r="B99"/>
  <c r="B97"/>
  <c r="B95"/>
  <c r="B93"/>
  <c r="B91"/>
  <c r="B89"/>
  <c r="B86"/>
  <c r="B84"/>
  <c r="B82"/>
  <c r="B80"/>
  <c r="B78"/>
  <c r="B76"/>
  <c r="B73"/>
  <c r="B71"/>
  <c r="B69"/>
  <c r="B67"/>
  <c r="B65"/>
  <c r="B63"/>
  <c r="B61"/>
  <c r="B59"/>
  <c r="B57"/>
  <c r="B55"/>
  <c r="B52"/>
  <c r="B50"/>
  <c r="B48"/>
  <c r="B46"/>
  <c r="B44"/>
  <c r="B41"/>
  <c r="B39"/>
  <c r="B37"/>
  <c r="B35"/>
  <c r="B33"/>
  <c r="B31"/>
  <c r="B29"/>
  <c r="B26"/>
  <c r="B24"/>
  <c r="B22"/>
  <c r="B20"/>
  <c r="B18"/>
  <c r="B15"/>
  <c r="B11"/>
  <c r="B13"/>
  <c r="B9"/>
  <c r="X56" l="1"/>
  <c r="X58"/>
  <c r="X60"/>
  <c r="X62"/>
  <c r="X64"/>
  <c r="X66"/>
  <c r="X68"/>
  <c r="X70"/>
  <c r="X72"/>
  <c r="X45"/>
  <c r="X47"/>
  <c r="X49"/>
  <c r="X51"/>
  <c r="X30"/>
  <c r="X32"/>
  <c r="X34"/>
  <c r="X36"/>
  <c r="X38"/>
  <c r="X40"/>
  <c r="X25"/>
  <c r="X23"/>
  <c r="X21"/>
  <c r="X19"/>
  <c r="X109"/>
  <c r="X107"/>
  <c r="X105"/>
  <c r="X103"/>
  <c r="X101"/>
  <c r="X98"/>
  <c r="X96"/>
  <c r="X94"/>
  <c r="X92"/>
  <c r="X90"/>
  <c r="X88"/>
  <c r="X85"/>
  <c r="X83"/>
  <c r="X81"/>
  <c r="X79"/>
  <c r="X77"/>
  <c r="X75"/>
  <c r="X54"/>
  <c r="X43"/>
  <c r="X28"/>
  <c r="X17"/>
  <c r="X10"/>
  <c r="X12"/>
  <c r="X14"/>
  <c r="X8"/>
  <c r="Z8"/>
  <c r="AA8"/>
  <c r="S45"/>
  <c r="P38"/>
  <c r="S38"/>
  <c r="T38"/>
  <c r="U38"/>
  <c r="V38"/>
  <c r="W38"/>
  <c r="R38" l="1"/>
  <c r="Q38" s="1"/>
  <c r="J5" i="25" l="1"/>
  <c r="I5"/>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X194" i="24" l="1"/>
  <c r="W194"/>
  <c r="U194"/>
  <c r="T194"/>
  <c r="S194"/>
  <c r="V194" s="1"/>
  <c r="Q194"/>
  <c r="N194"/>
  <c r="J194"/>
  <c r="X193"/>
  <c r="W193"/>
  <c r="U193"/>
  <c r="T193"/>
  <c r="S193"/>
  <c r="V193" s="1"/>
  <c r="Q193"/>
  <c r="J193"/>
  <c r="X192"/>
  <c r="W192"/>
  <c r="V192"/>
  <c r="U192"/>
  <c r="T192"/>
  <c r="N192"/>
  <c r="J192"/>
  <c r="X191"/>
  <c r="W191"/>
  <c r="U191"/>
  <c r="T191"/>
  <c r="S191"/>
  <c r="V191" s="1"/>
  <c r="Q191"/>
  <c r="J191"/>
  <c r="X190"/>
  <c r="W190"/>
  <c r="U190"/>
  <c r="T190"/>
  <c r="S190"/>
  <c r="V190" s="1"/>
  <c r="Q190"/>
  <c r="J190"/>
  <c r="X189"/>
  <c r="W189"/>
  <c r="U189"/>
  <c r="T189"/>
  <c r="S189"/>
  <c r="V189" s="1"/>
  <c r="Q189"/>
  <c r="J189"/>
  <c r="X188"/>
  <c r="W188"/>
  <c r="U188"/>
  <c r="T188"/>
  <c r="S188"/>
  <c r="V188" s="1"/>
  <c r="Q188"/>
  <c r="J188"/>
  <c r="X187"/>
  <c r="W187"/>
  <c r="U187"/>
  <c r="T187"/>
  <c r="S187"/>
  <c r="V187" s="1"/>
  <c r="Q187"/>
  <c r="J187"/>
  <c r="X186"/>
  <c r="W186"/>
  <c r="U186"/>
  <c r="T186"/>
  <c r="S186"/>
  <c r="V186" s="1"/>
  <c r="Q186"/>
  <c r="J186"/>
  <c r="X185"/>
  <c r="W185"/>
  <c r="U185"/>
  <c r="T185"/>
  <c r="S185"/>
  <c r="V185" s="1"/>
  <c r="Q185"/>
  <c r="N185"/>
  <c r="J185"/>
  <c r="X184"/>
  <c r="U184"/>
  <c r="T184"/>
  <c r="S184"/>
  <c r="V184" s="1"/>
  <c r="Q184"/>
  <c r="J184"/>
  <c r="X183"/>
  <c r="U183"/>
  <c r="T183"/>
  <c r="S183"/>
  <c r="V183" s="1"/>
  <c r="Q183"/>
  <c r="N183"/>
  <c r="J183"/>
  <c r="X182"/>
  <c r="U182"/>
  <c r="T182"/>
  <c r="S182"/>
  <c r="V182" s="1"/>
  <c r="Q182"/>
  <c r="N182"/>
  <c r="J182"/>
  <c r="X181"/>
  <c r="W181"/>
  <c r="U181"/>
  <c r="T181"/>
  <c r="S181"/>
  <c r="V181" s="1"/>
  <c r="Q181"/>
  <c r="J181"/>
  <c r="X180"/>
  <c r="W180"/>
  <c r="U180"/>
  <c r="T180"/>
  <c r="S180"/>
  <c r="V180" s="1"/>
  <c r="Q180"/>
  <c r="J180"/>
  <c r="X179"/>
  <c r="W179"/>
  <c r="V179"/>
  <c r="U179"/>
  <c r="T179"/>
  <c r="Q179"/>
  <c r="J179"/>
  <c r="X178"/>
  <c r="W178"/>
  <c r="U178"/>
  <c r="T178"/>
  <c r="S178"/>
  <c r="V178" s="1"/>
  <c r="Q178"/>
  <c r="J178"/>
  <c r="X177"/>
  <c r="W177"/>
  <c r="U177"/>
  <c r="T177"/>
  <c r="S177"/>
  <c r="V177" s="1"/>
  <c r="Q177"/>
  <c r="J177"/>
  <c r="X176"/>
  <c r="W176"/>
  <c r="U176"/>
  <c r="T176"/>
  <c r="S176"/>
  <c r="V176" s="1"/>
  <c r="Q176"/>
  <c r="N176"/>
  <c r="J176"/>
  <c r="X175"/>
  <c r="W175"/>
  <c r="V175"/>
  <c r="U175"/>
  <c r="T175"/>
  <c r="X174"/>
  <c r="W174"/>
  <c r="U174"/>
  <c r="T174"/>
  <c r="S174"/>
  <c r="V174" s="1"/>
  <c r="Q174"/>
  <c r="N174"/>
  <c r="J174"/>
  <c r="X173"/>
  <c r="W173"/>
  <c r="U173"/>
  <c r="T173"/>
  <c r="S173"/>
  <c r="V173" s="1"/>
  <c r="Q173"/>
  <c r="J173"/>
  <c r="X172"/>
  <c r="U172"/>
  <c r="T172"/>
  <c r="S172"/>
  <c r="V172" s="1"/>
  <c r="Q172"/>
  <c r="J172"/>
  <c r="X171"/>
  <c r="U171"/>
  <c r="T171"/>
  <c r="S171"/>
  <c r="V171" s="1"/>
  <c r="Q171"/>
  <c r="J171"/>
  <c r="X170"/>
  <c r="U170"/>
  <c r="T170"/>
  <c r="S170"/>
  <c r="V170" s="1"/>
  <c r="Q170"/>
  <c r="J170"/>
  <c r="X169"/>
  <c r="W169"/>
  <c r="U169"/>
  <c r="T169"/>
  <c r="S169"/>
  <c r="V169" s="1"/>
  <c r="Q169"/>
  <c r="N169"/>
  <c r="J169"/>
  <c r="X168"/>
  <c r="U168"/>
  <c r="T168"/>
  <c r="S168"/>
  <c r="V168" s="1"/>
  <c r="Q168"/>
  <c r="J168"/>
  <c r="X167"/>
  <c r="U167"/>
  <c r="T167"/>
  <c r="S167"/>
  <c r="V167" s="1"/>
  <c r="Q167"/>
  <c r="J167"/>
  <c r="X166"/>
  <c r="W166"/>
  <c r="U166"/>
  <c r="T166"/>
  <c r="S166"/>
  <c r="V166" s="1"/>
  <c r="Q166"/>
  <c r="N166"/>
  <c r="J166"/>
  <c r="X165"/>
  <c r="W165"/>
  <c r="U165"/>
  <c r="T165"/>
  <c r="S165"/>
  <c r="V165" s="1"/>
  <c r="Q165"/>
  <c r="J165"/>
  <c r="X164"/>
  <c r="W164"/>
  <c r="U164"/>
  <c r="T164"/>
  <c r="S164"/>
  <c r="V164" s="1"/>
  <c r="Q164"/>
  <c r="J164"/>
  <c r="X163"/>
  <c r="W163"/>
  <c r="U163"/>
  <c r="T163"/>
  <c r="S163"/>
  <c r="V163" s="1"/>
  <c r="Q163"/>
  <c r="N163"/>
  <c r="J163"/>
  <c r="X162"/>
  <c r="W162"/>
  <c r="U162"/>
  <c r="T162"/>
  <c r="S162"/>
  <c r="V162" s="1"/>
  <c r="Q162"/>
  <c r="N162"/>
  <c r="J162"/>
  <c r="X161"/>
  <c r="W161"/>
  <c r="V161"/>
  <c r="U161"/>
  <c r="T161"/>
  <c r="N161"/>
  <c r="J161"/>
  <c r="X160"/>
  <c r="W160"/>
  <c r="V160"/>
  <c r="U160"/>
  <c r="T160"/>
  <c r="N160"/>
  <c r="J160"/>
  <c r="X159"/>
  <c r="W159"/>
  <c r="U159"/>
  <c r="T159"/>
  <c r="S159"/>
  <c r="V159" s="1"/>
  <c r="Q159"/>
  <c r="J159"/>
  <c r="X158"/>
  <c r="U158"/>
  <c r="T158"/>
  <c r="S158"/>
  <c r="V158" s="1"/>
  <c r="Q158"/>
  <c r="N158"/>
  <c r="J158"/>
  <c r="X157"/>
  <c r="U157"/>
  <c r="T157"/>
  <c r="S157"/>
  <c r="V157" s="1"/>
  <c r="Q157"/>
  <c r="J157"/>
  <c r="X156"/>
  <c r="U156"/>
  <c r="T156"/>
  <c r="S156"/>
  <c r="V156" s="1"/>
  <c r="Q156"/>
  <c r="N156"/>
  <c r="J156"/>
  <c r="X155"/>
  <c r="W155"/>
  <c r="U155"/>
  <c r="T155"/>
  <c r="S155"/>
  <c r="V155" s="1"/>
  <c r="Q155"/>
  <c r="N155"/>
  <c r="J155"/>
  <c r="X154"/>
  <c r="U154"/>
  <c r="T154"/>
  <c r="S154"/>
  <c r="V154" s="1"/>
  <c r="Q154"/>
  <c r="J154"/>
  <c r="X153"/>
  <c r="W153"/>
  <c r="U153"/>
  <c r="T153"/>
  <c r="S153"/>
  <c r="V153" s="1"/>
  <c r="Q153"/>
  <c r="N153"/>
  <c r="J153"/>
  <c r="X152"/>
  <c r="V152"/>
  <c r="U152"/>
  <c r="T152"/>
  <c r="N152"/>
  <c r="J152"/>
  <c r="X151"/>
  <c r="W151"/>
  <c r="U151"/>
  <c r="T151"/>
  <c r="S151"/>
  <c r="V151" s="1"/>
  <c r="Q151"/>
  <c r="J151"/>
  <c r="X150"/>
  <c r="W150"/>
  <c r="U150"/>
  <c r="T150"/>
  <c r="S150"/>
  <c r="V150" s="1"/>
  <c r="Q150"/>
  <c r="N150"/>
  <c r="J150"/>
  <c r="X149"/>
  <c r="W149"/>
  <c r="U149"/>
  <c r="T149"/>
  <c r="S149"/>
  <c r="V149" s="1"/>
  <c r="Q149"/>
  <c r="J149"/>
  <c r="X148"/>
  <c r="W148"/>
  <c r="U148"/>
  <c r="T148"/>
  <c r="S148"/>
  <c r="V148" s="1"/>
  <c r="Q148"/>
  <c r="J148"/>
  <c r="X147"/>
  <c r="W147"/>
  <c r="U147"/>
  <c r="T147"/>
  <c r="S147"/>
  <c r="V147" s="1"/>
  <c r="Q147"/>
  <c r="X146"/>
  <c r="W146"/>
  <c r="U146"/>
  <c r="T146"/>
  <c r="S146"/>
  <c r="V146" s="1"/>
  <c r="Q146"/>
  <c r="N146"/>
  <c r="J146"/>
  <c r="X145"/>
  <c r="W145"/>
  <c r="U145"/>
  <c r="T145"/>
  <c r="S145"/>
  <c r="V145" s="1"/>
  <c r="Q145"/>
  <c r="J145"/>
  <c r="X144"/>
  <c r="W144"/>
  <c r="U144"/>
  <c r="T144"/>
  <c r="S144"/>
  <c r="V144" s="1"/>
  <c r="Q144"/>
  <c r="J144"/>
  <c r="X143"/>
  <c r="W143"/>
  <c r="U143"/>
  <c r="T143"/>
  <c r="S143"/>
  <c r="V143" s="1"/>
  <c r="Q143"/>
  <c r="N143"/>
  <c r="J143"/>
  <c r="X142"/>
  <c r="W142"/>
  <c r="U142"/>
  <c r="T142"/>
  <c r="S142"/>
  <c r="V142" s="1"/>
  <c r="Q142"/>
  <c r="J142"/>
  <c r="X141"/>
  <c r="W141"/>
  <c r="U141"/>
  <c r="T141"/>
  <c r="S141"/>
  <c r="V141" s="1"/>
  <c r="Q141"/>
  <c r="X140"/>
  <c r="W140"/>
  <c r="U140"/>
  <c r="T140"/>
  <c r="S140"/>
  <c r="V140" s="1"/>
  <c r="Q140"/>
  <c r="X139"/>
  <c r="W139"/>
  <c r="U139"/>
  <c r="T139"/>
  <c r="S139"/>
  <c r="V139" s="1"/>
  <c r="Q139"/>
  <c r="J139"/>
  <c r="X138"/>
  <c r="U138"/>
  <c r="T138"/>
  <c r="S138"/>
  <c r="V138" s="1"/>
  <c r="Q138"/>
  <c r="N138"/>
  <c r="J138"/>
  <c r="X137"/>
  <c r="W137"/>
  <c r="U137"/>
  <c r="T137"/>
  <c r="S137"/>
  <c r="V137" s="1"/>
  <c r="Q137"/>
  <c r="J137"/>
  <c r="X136"/>
  <c r="W136"/>
  <c r="U136"/>
  <c r="T136"/>
  <c r="S136"/>
  <c r="V136" s="1"/>
  <c r="Q136"/>
  <c r="N136"/>
  <c r="J136"/>
  <c r="X135"/>
  <c r="U135"/>
  <c r="T135"/>
  <c r="S135"/>
  <c r="V135" s="1"/>
  <c r="Q135"/>
  <c r="N135"/>
  <c r="J135"/>
  <c r="X134"/>
  <c r="W134"/>
  <c r="U134"/>
  <c r="T134"/>
  <c r="S134"/>
  <c r="V134" s="1"/>
  <c r="Q134"/>
  <c r="J134"/>
  <c r="X133"/>
  <c r="W133"/>
  <c r="U133"/>
  <c r="T133"/>
  <c r="S133"/>
  <c r="V133" s="1"/>
  <c r="Q133"/>
  <c r="J133"/>
  <c r="X132"/>
  <c r="U132"/>
  <c r="T132"/>
  <c r="S132"/>
  <c r="V132" s="1"/>
  <c r="Q132"/>
  <c r="J132"/>
  <c r="X131"/>
  <c r="U131"/>
  <c r="T131"/>
  <c r="S131"/>
  <c r="V131" s="1"/>
  <c r="Q131"/>
  <c r="J131"/>
  <c r="X130"/>
  <c r="W130"/>
  <c r="V130"/>
  <c r="U130"/>
  <c r="T130"/>
  <c r="Q130"/>
  <c r="X129"/>
  <c r="W129"/>
  <c r="U129"/>
  <c r="T129"/>
  <c r="S129"/>
  <c r="V129" s="1"/>
  <c r="Q129"/>
  <c r="J129"/>
  <c r="X128"/>
  <c r="W128"/>
  <c r="U128"/>
  <c r="T128"/>
  <c r="S128"/>
  <c r="V128" s="1"/>
  <c r="Q128"/>
  <c r="J128"/>
  <c r="X127"/>
  <c r="W127"/>
  <c r="U127"/>
  <c r="T127"/>
  <c r="S127"/>
  <c r="V127" s="1"/>
  <c r="Q127"/>
  <c r="N127"/>
  <c r="J127"/>
  <c r="X126"/>
  <c r="W126"/>
  <c r="U126"/>
  <c r="T126"/>
  <c r="S126"/>
  <c r="V126" s="1"/>
  <c r="Q126"/>
  <c r="J126"/>
  <c r="X125"/>
  <c r="U125"/>
  <c r="T125"/>
  <c r="S125"/>
  <c r="V125" s="1"/>
  <c r="Q125"/>
  <c r="N125"/>
  <c r="J125"/>
  <c r="X124"/>
  <c r="W124"/>
  <c r="U124"/>
  <c r="T124"/>
  <c r="S124"/>
  <c r="V124" s="1"/>
  <c r="Q124"/>
  <c r="J124"/>
  <c r="X123"/>
  <c r="W123"/>
  <c r="U123"/>
  <c r="T123"/>
  <c r="S123"/>
  <c r="V123" s="1"/>
  <c r="Q123"/>
  <c r="J123"/>
  <c r="X122"/>
  <c r="W122"/>
  <c r="U122"/>
  <c r="T122"/>
  <c r="S122"/>
  <c r="V122" s="1"/>
  <c r="Q122"/>
  <c r="J122"/>
  <c r="X121"/>
  <c r="W121"/>
  <c r="U121"/>
  <c r="T121"/>
  <c r="S121"/>
  <c r="Q121"/>
  <c r="J121"/>
  <c r="X120"/>
  <c r="U120"/>
  <c r="S120"/>
  <c r="J120"/>
  <c r="X119"/>
  <c r="U119"/>
  <c r="S119"/>
  <c r="N119"/>
  <c r="J119"/>
  <c r="X118"/>
  <c r="U118"/>
  <c r="S118"/>
  <c r="J118"/>
  <c r="X117"/>
  <c r="U117"/>
  <c r="S117"/>
  <c r="J117"/>
  <c r="X116"/>
  <c r="U116"/>
  <c r="S116"/>
  <c r="J116"/>
  <c r="X115"/>
  <c r="U115"/>
  <c r="S115"/>
  <c r="J115"/>
  <c r="X114"/>
  <c r="U114"/>
  <c r="S114"/>
  <c r="J114"/>
  <c r="X113"/>
  <c r="U113"/>
  <c r="S113"/>
  <c r="J113"/>
  <c r="X112"/>
  <c r="U112"/>
  <c r="S112"/>
  <c r="J112"/>
  <c r="X111"/>
  <c r="U111"/>
  <c r="S111"/>
  <c r="J111"/>
  <c r="X110"/>
  <c r="U110"/>
  <c r="S110"/>
  <c r="J110"/>
  <c r="X109"/>
  <c r="U109"/>
  <c r="S109"/>
  <c r="J109"/>
  <c r="X108"/>
  <c r="U108"/>
  <c r="S108"/>
  <c r="J108"/>
  <c r="X107"/>
  <c r="U107"/>
  <c r="S107"/>
  <c r="N107"/>
  <c r="J107"/>
  <c r="X106"/>
  <c r="U106"/>
  <c r="S106"/>
  <c r="J106"/>
  <c r="X105"/>
  <c r="U105"/>
  <c r="S105"/>
  <c r="N105"/>
  <c r="J105"/>
  <c r="X104"/>
  <c r="U104"/>
  <c r="S104"/>
  <c r="N104"/>
  <c r="J104"/>
  <c r="X103"/>
  <c r="W103"/>
  <c r="U103"/>
  <c r="S103"/>
  <c r="Q103"/>
  <c r="J103"/>
  <c r="X102"/>
  <c r="U102"/>
  <c r="S102"/>
  <c r="J102"/>
  <c r="X101"/>
  <c r="U101"/>
  <c r="S101"/>
  <c r="J101"/>
  <c r="X100"/>
  <c r="U100"/>
  <c r="S100"/>
  <c r="J100"/>
  <c r="X99"/>
  <c r="U99"/>
  <c r="S99"/>
  <c r="J99"/>
  <c r="X98"/>
  <c r="U98"/>
  <c r="S98"/>
  <c r="J98"/>
  <c r="X97"/>
  <c r="U97"/>
  <c r="S97"/>
  <c r="J97"/>
  <c r="X96"/>
  <c r="U96"/>
  <c r="S96"/>
  <c r="N96"/>
  <c r="J96"/>
  <c r="X95"/>
  <c r="U95"/>
  <c r="S95"/>
  <c r="N95"/>
  <c r="J95"/>
  <c r="X94"/>
  <c r="U94"/>
  <c r="S94"/>
  <c r="N94"/>
  <c r="J94"/>
  <c r="X93"/>
  <c r="U93"/>
  <c r="S93"/>
  <c r="N93"/>
  <c r="J93"/>
  <c r="X92"/>
  <c r="U92"/>
  <c r="S92"/>
  <c r="N92"/>
  <c r="J92"/>
  <c r="X91"/>
  <c r="U91"/>
  <c r="S91"/>
  <c r="J91"/>
  <c r="X90"/>
  <c r="U90"/>
  <c r="S90"/>
  <c r="N90"/>
  <c r="J90"/>
  <c r="X89"/>
  <c r="W89"/>
  <c r="U89"/>
  <c r="S89"/>
  <c r="Q89"/>
  <c r="J89"/>
  <c r="X88"/>
  <c r="U88"/>
  <c r="S88"/>
  <c r="N88"/>
  <c r="J88"/>
  <c r="X87"/>
  <c r="U87"/>
  <c r="S87"/>
  <c r="N87"/>
  <c r="J87"/>
  <c r="X86"/>
  <c r="U86"/>
  <c r="S86"/>
  <c r="N86"/>
  <c r="J86"/>
  <c r="X85"/>
  <c r="U85"/>
  <c r="S85"/>
  <c r="J85"/>
  <c r="X84"/>
  <c r="U84"/>
  <c r="S84"/>
  <c r="N84"/>
  <c r="J84"/>
  <c r="X83"/>
  <c r="U83"/>
  <c r="S83"/>
  <c r="N83"/>
  <c r="J83"/>
  <c r="X82"/>
  <c r="U82"/>
  <c r="S82"/>
  <c r="N82"/>
  <c r="J82"/>
  <c r="X81"/>
  <c r="U81"/>
  <c r="S81"/>
  <c r="N81"/>
  <c r="J81"/>
  <c r="X80"/>
  <c r="U80"/>
  <c r="S80"/>
  <c r="J80"/>
  <c r="X79"/>
  <c r="W79"/>
  <c r="U79"/>
  <c r="S79"/>
  <c r="Q79"/>
  <c r="N79"/>
  <c r="J79"/>
  <c r="X78"/>
  <c r="U78"/>
  <c r="S78"/>
  <c r="N78"/>
  <c r="J78"/>
  <c r="X77"/>
  <c r="U77"/>
  <c r="S77"/>
  <c r="J77"/>
  <c r="X76"/>
  <c r="U76"/>
  <c r="S76"/>
  <c r="J76"/>
  <c r="X75"/>
  <c r="U75"/>
  <c r="S75"/>
  <c r="J75"/>
  <c r="X74"/>
  <c r="U74"/>
  <c r="S74"/>
  <c r="N74"/>
  <c r="J74"/>
  <c r="X73"/>
  <c r="U73"/>
  <c r="S73"/>
  <c r="N73"/>
  <c r="J73"/>
  <c r="X72"/>
  <c r="U72"/>
  <c r="S72"/>
  <c r="N72"/>
  <c r="J72"/>
  <c r="X71"/>
  <c r="U71"/>
  <c r="S71"/>
  <c r="J71"/>
  <c r="X70"/>
  <c r="U70"/>
  <c r="S70"/>
  <c r="J70"/>
  <c r="X69"/>
  <c r="U69"/>
  <c r="S69"/>
  <c r="J69"/>
  <c r="X68"/>
  <c r="U68"/>
  <c r="S68"/>
  <c r="J68"/>
  <c r="X67"/>
  <c r="W67"/>
  <c r="U67"/>
  <c r="S67"/>
  <c r="Q67"/>
  <c r="J67"/>
  <c r="X66"/>
  <c r="W66"/>
  <c r="U66"/>
  <c r="S66"/>
  <c r="Q66"/>
  <c r="J66"/>
  <c r="X65"/>
  <c r="W65"/>
  <c r="U65"/>
  <c r="S65"/>
  <c r="Q65"/>
  <c r="J65"/>
  <c r="X64"/>
  <c r="W64"/>
  <c r="U64"/>
  <c r="S64"/>
  <c r="Q64"/>
  <c r="J64"/>
  <c r="X63"/>
  <c r="W63"/>
  <c r="U63"/>
  <c r="S63"/>
  <c r="Q63"/>
  <c r="J63"/>
  <c r="X62"/>
  <c r="W62"/>
  <c r="U62"/>
  <c r="S62"/>
  <c r="Q62"/>
  <c r="J62"/>
  <c r="X61"/>
  <c r="W61"/>
  <c r="U61"/>
  <c r="S61"/>
  <c r="Q61"/>
  <c r="J61"/>
  <c r="X60"/>
  <c r="U60"/>
  <c r="S60"/>
  <c r="N60"/>
  <c r="J60"/>
  <c r="X59"/>
  <c r="U59"/>
  <c r="S59"/>
  <c r="Q59"/>
  <c r="N59"/>
  <c r="J59"/>
  <c r="X58"/>
  <c r="W58"/>
  <c r="U58"/>
  <c r="S58"/>
  <c r="Q58"/>
  <c r="J58"/>
  <c r="X57"/>
  <c r="U57"/>
  <c r="S57"/>
  <c r="J57"/>
  <c r="X56"/>
  <c r="U56"/>
  <c r="S56"/>
  <c r="J56"/>
  <c r="X55"/>
  <c r="U55"/>
  <c r="S55"/>
  <c r="J55"/>
  <c r="X54"/>
  <c r="U54"/>
  <c r="S54"/>
  <c r="N54"/>
  <c r="J54"/>
  <c r="X53"/>
  <c r="U53"/>
  <c r="S53"/>
  <c r="J53"/>
  <c r="X52"/>
  <c r="U52"/>
  <c r="S52"/>
  <c r="J52"/>
  <c r="X51"/>
  <c r="U51"/>
  <c r="S51"/>
  <c r="J51"/>
  <c r="X50"/>
  <c r="U50"/>
  <c r="S50"/>
  <c r="J50"/>
  <c r="X49"/>
  <c r="W49"/>
  <c r="U49"/>
  <c r="S49"/>
  <c r="Q49"/>
  <c r="J49"/>
  <c r="X48"/>
  <c r="U48"/>
  <c r="S48"/>
  <c r="J48"/>
  <c r="X47"/>
  <c r="U47"/>
  <c r="S47"/>
  <c r="J47"/>
  <c r="X46"/>
  <c r="U46"/>
  <c r="S46"/>
  <c r="J46"/>
  <c r="X45"/>
  <c r="U45"/>
  <c r="S45"/>
  <c r="N45"/>
  <c r="J45"/>
  <c r="X44"/>
  <c r="U44"/>
  <c r="S44"/>
  <c r="N44"/>
  <c r="J44"/>
  <c r="X43"/>
  <c r="U43"/>
  <c r="S43"/>
  <c r="J43"/>
  <c r="X42"/>
  <c r="W42"/>
  <c r="U42"/>
  <c r="S42"/>
  <c r="Q42"/>
  <c r="J42"/>
  <c r="X41"/>
  <c r="U41"/>
  <c r="S41"/>
  <c r="N41"/>
  <c r="J41"/>
  <c r="X40"/>
  <c r="U40"/>
  <c r="S40"/>
  <c r="N40"/>
  <c r="J40"/>
  <c r="X39"/>
  <c r="U39"/>
  <c r="S39"/>
  <c r="N39"/>
  <c r="J39"/>
  <c r="X38"/>
  <c r="U38"/>
  <c r="S38"/>
  <c r="N38"/>
  <c r="J38"/>
  <c r="X37"/>
  <c r="U37"/>
  <c r="S37"/>
  <c r="J37"/>
  <c r="X36"/>
  <c r="U36"/>
  <c r="S36"/>
  <c r="J36"/>
  <c r="X35"/>
  <c r="W35"/>
  <c r="U35"/>
  <c r="S35"/>
  <c r="Q35"/>
  <c r="J35"/>
  <c r="X34"/>
  <c r="W34"/>
  <c r="U34"/>
  <c r="S34"/>
  <c r="Q34"/>
  <c r="J34"/>
  <c r="X33"/>
  <c r="W33"/>
  <c r="U33"/>
  <c r="S33"/>
  <c r="Q33"/>
  <c r="J33"/>
  <c r="X32"/>
  <c r="U32"/>
  <c r="S32"/>
  <c r="J32"/>
  <c r="X31"/>
  <c r="U31"/>
  <c r="S31"/>
  <c r="J31"/>
  <c r="X30"/>
  <c r="W30"/>
  <c r="U30"/>
  <c r="S30"/>
  <c r="Q30"/>
  <c r="J30"/>
  <c r="X29"/>
  <c r="U29"/>
  <c r="S29"/>
  <c r="N29"/>
  <c r="J29"/>
  <c r="X28"/>
  <c r="U28"/>
  <c r="S28"/>
  <c r="N28"/>
  <c r="J28"/>
  <c r="X27"/>
  <c r="U27"/>
  <c r="S27"/>
  <c r="J27"/>
  <c r="X26"/>
  <c r="U26"/>
  <c r="S26"/>
  <c r="N26"/>
  <c r="J26"/>
  <c r="X25"/>
  <c r="U25"/>
  <c r="S25"/>
  <c r="N25"/>
  <c r="J25"/>
  <c r="X24"/>
  <c r="U24"/>
  <c r="S24"/>
  <c r="J24"/>
  <c r="X23"/>
  <c r="U23"/>
  <c r="S23"/>
  <c r="N23"/>
  <c r="J23"/>
  <c r="X22"/>
  <c r="U22"/>
  <c r="S22"/>
  <c r="N22"/>
  <c r="J22"/>
  <c r="X21"/>
  <c r="U21"/>
  <c r="S21"/>
  <c r="N21"/>
  <c r="J21"/>
  <c r="X20"/>
  <c r="U20"/>
  <c r="S20"/>
  <c r="J20"/>
  <c r="X19"/>
  <c r="W19"/>
  <c r="U19"/>
  <c r="S19"/>
  <c r="Q19"/>
  <c r="N19"/>
  <c r="J19"/>
  <c r="X18"/>
  <c r="U18"/>
  <c r="S18"/>
  <c r="J18"/>
  <c r="X17"/>
  <c r="U17"/>
  <c r="S17"/>
  <c r="N17"/>
  <c r="J17"/>
  <c r="X16"/>
  <c r="U16"/>
  <c r="S16"/>
  <c r="J16"/>
  <c r="X15"/>
  <c r="U15"/>
  <c r="S15"/>
  <c r="J15"/>
  <c r="X14"/>
  <c r="U14"/>
  <c r="S14"/>
  <c r="N14"/>
  <c r="J14"/>
  <c r="X13"/>
  <c r="U13"/>
  <c r="S13"/>
  <c r="N13"/>
  <c r="J13"/>
  <c r="X12"/>
  <c r="U12"/>
  <c r="S12"/>
  <c r="N12"/>
  <c r="J12"/>
  <c r="X11"/>
  <c r="U11"/>
  <c r="S11"/>
  <c r="N11"/>
  <c r="J11"/>
  <c r="X10"/>
  <c r="U10"/>
  <c r="S10"/>
  <c r="N10"/>
  <c r="J10"/>
  <c r="X9"/>
  <c r="U9"/>
  <c r="S9"/>
  <c r="N9"/>
  <c r="J9"/>
  <c r="X8"/>
  <c r="U8"/>
  <c r="S8"/>
  <c r="J8"/>
  <c r="X7"/>
  <c r="U7"/>
  <c r="S7"/>
  <c r="J7"/>
  <c r="X6"/>
  <c r="U6"/>
  <c r="S6"/>
  <c r="X5"/>
  <c r="U5"/>
  <c r="S5"/>
  <c r="N5"/>
  <c r="X4"/>
  <c r="W4"/>
  <c r="U4"/>
  <c r="S4"/>
  <c r="Q4"/>
  <c r="X3"/>
  <c r="U3"/>
  <c r="S3"/>
  <c r="X2"/>
  <c r="U2"/>
  <c r="S2"/>
  <c r="U1"/>
  <c r="K5" i="25"/>
  <c r="F2"/>
  <c r="L5"/>
  <c r="M5"/>
  <c r="N5"/>
  <c r="O5"/>
  <c r="V121" i="24" l="1"/>
  <c r="B35" i="25"/>
  <c r="B6"/>
  <c r="B7"/>
  <c r="B8"/>
  <c r="B9"/>
  <c r="B10"/>
  <c r="B11"/>
  <c r="B12"/>
  <c r="B13"/>
  <c r="B14"/>
  <c r="B15"/>
  <c r="B16"/>
  <c r="B17"/>
  <c r="B18"/>
  <c r="B19"/>
  <c r="B20"/>
  <c r="B21"/>
  <c r="B22"/>
  <c r="B23"/>
  <c r="B24"/>
  <c r="B25"/>
  <c r="B26"/>
  <c r="B27"/>
  <c r="B28"/>
  <c r="B29"/>
  <c r="B30"/>
  <c r="H30" s="1"/>
  <c r="B31"/>
  <c r="H31" s="1"/>
  <c r="B32"/>
  <c r="B33"/>
  <c r="B34"/>
  <c r="B36"/>
  <c r="B37"/>
  <c r="B38"/>
  <c r="B39"/>
  <c r="H39" s="1"/>
  <c r="B40"/>
  <c r="B41"/>
  <c r="B42"/>
  <c r="B43"/>
  <c r="B44"/>
  <c r="H44" s="1"/>
  <c r="B45"/>
  <c r="B46"/>
  <c r="B47"/>
  <c r="B48"/>
  <c r="B49"/>
  <c r="B50"/>
  <c r="B51"/>
  <c r="B52"/>
  <c r="B5"/>
  <c r="H5" s="1"/>
  <c r="G5" l="1"/>
  <c r="J6"/>
  <c r="J7" s="1"/>
  <c r="H52"/>
  <c r="G52"/>
  <c r="F52"/>
  <c r="E52"/>
  <c r="H51"/>
  <c r="G51"/>
  <c r="F51"/>
  <c r="E51"/>
  <c r="H50"/>
  <c r="G50"/>
  <c r="F50"/>
  <c r="E50"/>
  <c r="H49"/>
  <c r="G49"/>
  <c r="F49"/>
  <c r="E49"/>
  <c r="H48"/>
  <c r="G48"/>
  <c r="F48"/>
  <c r="H47"/>
  <c r="G47"/>
  <c r="F47"/>
  <c r="E47"/>
  <c r="H46"/>
  <c r="G46"/>
  <c r="F46"/>
  <c r="E46"/>
  <c r="H45"/>
  <c r="G45"/>
  <c r="F45"/>
  <c r="H43"/>
  <c r="G43"/>
  <c r="H42"/>
  <c r="G42"/>
  <c r="F42"/>
  <c r="H41"/>
  <c r="G41"/>
  <c r="F41"/>
  <c r="E41"/>
  <c r="H40"/>
  <c r="G40"/>
  <c r="F40"/>
  <c r="H38"/>
  <c r="G38"/>
  <c r="H37"/>
  <c r="G37"/>
  <c r="F37"/>
  <c r="E37"/>
  <c r="H36"/>
  <c r="G36"/>
  <c r="F36"/>
  <c r="E36"/>
  <c r="H34"/>
  <c r="G34"/>
  <c r="F34"/>
  <c r="H33"/>
  <c r="G33"/>
  <c r="F33"/>
  <c r="E33"/>
  <c r="H32"/>
  <c r="G32"/>
  <c r="F32"/>
  <c r="E32"/>
  <c r="H29"/>
  <c r="G29"/>
  <c r="F29"/>
  <c r="H28"/>
  <c r="G28"/>
  <c r="F28"/>
  <c r="E28"/>
  <c r="H27"/>
  <c r="G27"/>
  <c r="F27"/>
  <c r="E27"/>
  <c r="H26"/>
  <c r="G26"/>
  <c r="F26"/>
  <c r="E26"/>
  <c r="H25"/>
  <c r="G25"/>
  <c r="F25"/>
  <c r="E25"/>
  <c r="H24"/>
  <c r="G24"/>
  <c r="F24"/>
  <c r="E24"/>
  <c r="H23"/>
  <c r="G23"/>
  <c r="F23"/>
  <c r="E23"/>
  <c r="H22"/>
  <c r="G22"/>
  <c r="F22"/>
  <c r="E22"/>
  <c r="H21"/>
  <c r="G21"/>
  <c r="F21"/>
  <c r="E21"/>
  <c r="H20"/>
  <c r="G20"/>
  <c r="F20"/>
  <c r="E20"/>
  <c r="H19"/>
  <c r="G19"/>
  <c r="F19"/>
  <c r="E19"/>
  <c r="H18"/>
  <c r="G18"/>
  <c r="F18"/>
  <c r="E18"/>
  <c r="H17"/>
  <c r="G17"/>
  <c r="F17"/>
  <c r="E17"/>
  <c r="H16"/>
  <c r="G16"/>
  <c r="F16"/>
  <c r="E16"/>
  <c r="H15"/>
  <c r="G15"/>
  <c r="F15"/>
  <c r="H14"/>
  <c r="G14"/>
  <c r="F14"/>
  <c r="H13"/>
  <c r="G13"/>
  <c r="F13"/>
  <c r="E13"/>
  <c r="H12"/>
  <c r="G12"/>
  <c r="F12"/>
  <c r="E12"/>
  <c r="H11"/>
  <c r="G11"/>
  <c r="H10"/>
  <c r="G10"/>
  <c r="F10"/>
  <c r="E10"/>
  <c r="H9"/>
  <c r="G9"/>
  <c r="F9"/>
  <c r="E9"/>
  <c r="H8"/>
  <c r="G8"/>
  <c r="F8"/>
  <c r="E8"/>
  <c r="H7"/>
  <c r="G7"/>
  <c r="F7"/>
  <c r="E7"/>
  <c r="H6"/>
  <c r="G6"/>
  <c r="F6"/>
  <c r="H35"/>
  <c r="G35"/>
  <c r="F35"/>
  <c r="O6"/>
  <c r="F5"/>
  <c r="D5"/>
  <c r="E5"/>
  <c r="C5" l="1"/>
  <c r="J8"/>
  <c r="N7"/>
  <c r="K6"/>
  <c r="M6"/>
  <c r="L6"/>
  <c r="K7"/>
  <c r="L7"/>
  <c r="N6"/>
  <c r="O7"/>
  <c r="M7"/>
  <c r="J9" l="1"/>
  <c r="M8"/>
  <c r="O8"/>
  <c r="N8"/>
  <c r="K8"/>
  <c r="L8"/>
  <c r="E6"/>
  <c r="D6"/>
  <c r="D7"/>
  <c r="C7" l="1"/>
  <c r="C6"/>
  <c r="J10"/>
  <c r="M9"/>
  <c r="K9"/>
  <c r="N9"/>
  <c r="L9"/>
  <c r="O9"/>
  <c r="D8"/>
  <c r="C8" l="1"/>
  <c r="J11"/>
  <c r="M10"/>
  <c r="O10"/>
  <c r="N10"/>
  <c r="K10"/>
  <c r="L10"/>
  <c r="D9"/>
  <c r="C9" l="1"/>
  <c r="J12"/>
  <c r="M11"/>
  <c r="O11"/>
  <c r="K11"/>
  <c r="N11"/>
  <c r="L11"/>
  <c r="D10"/>
  <c r="C10" l="1"/>
  <c r="J13"/>
  <c r="K12"/>
  <c r="M12"/>
  <c r="L12"/>
  <c r="O12"/>
  <c r="N12"/>
  <c r="E11"/>
  <c r="D11"/>
  <c r="F11"/>
  <c r="C11" l="1"/>
  <c r="J14"/>
  <c r="L13"/>
  <c r="K13"/>
  <c r="O13"/>
  <c r="M13"/>
  <c r="N13"/>
  <c r="D12"/>
  <c r="C12" l="1"/>
  <c r="J15"/>
  <c r="O14"/>
  <c r="K14"/>
  <c r="L14"/>
  <c r="N14"/>
  <c r="M14"/>
  <c r="D13"/>
  <c r="C13" l="1"/>
  <c r="J16"/>
  <c r="K15"/>
  <c r="O15"/>
  <c r="M15"/>
  <c r="N15"/>
  <c r="L15"/>
  <c r="E14"/>
  <c r="D14"/>
  <c r="C14" l="1"/>
  <c r="J17"/>
  <c r="L16"/>
  <c r="O16"/>
  <c r="K16"/>
  <c r="N16"/>
  <c r="M16"/>
  <c r="D15"/>
  <c r="E15"/>
  <c r="C15" l="1"/>
  <c r="J18"/>
  <c r="N17"/>
  <c r="O17"/>
  <c r="K17"/>
  <c r="L17"/>
  <c r="M17"/>
  <c r="D16"/>
  <c r="C16" l="1"/>
  <c r="J19"/>
  <c r="M18"/>
  <c r="O18"/>
  <c r="N18"/>
  <c r="K18"/>
  <c r="L18"/>
  <c r="D17"/>
  <c r="C17" l="1"/>
  <c r="J20"/>
  <c r="K19"/>
  <c r="L19"/>
  <c r="O19"/>
  <c r="N19"/>
  <c r="M19"/>
  <c r="D18"/>
  <c r="C18" l="1"/>
  <c r="J21"/>
  <c r="L20"/>
  <c r="M20"/>
  <c r="O20"/>
  <c r="K20"/>
  <c r="N20"/>
  <c r="D19"/>
  <c r="C19" l="1"/>
  <c r="J22"/>
  <c r="O21"/>
  <c r="M21"/>
  <c r="K21"/>
  <c r="N21"/>
  <c r="L21"/>
  <c r="D20"/>
  <c r="C20" l="1"/>
  <c r="J23"/>
  <c r="O22"/>
  <c r="M22"/>
  <c r="N22"/>
  <c r="K22"/>
  <c r="L22"/>
  <c r="D21"/>
  <c r="C21" l="1"/>
  <c r="J24"/>
  <c r="L23"/>
  <c r="N23"/>
  <c r="M23"/>
  <c r="O23"/>
  <c r="K23"/>
  <c r="D22"/>
  <c r="C22" l="1"/>
  <c r="J25"/>
  <c r="K24"/>
  <c r="N24"/>
  <c r="L24"/>
  <c r="M24"/>
  <c r="O24"/>
  <c r="D23"/>
  <c r="C23" l="1"/>
  <c r="J26"/>
  <c r="K25"/>
  <c r="N25"/>
  <c r="L25"/>
  <c r="M25"/>
  <c r="O25"/>
  <c r="D24"/>
  <c r="C24" l="1"/>
  <c r="J27"/>
  <c r="N26"/>
  <c r="K26"/>
  <c r="L26"/>
  <c r="O26"/>
  <c r="M26"/>
  <c r="D25"/>
  <c r="C25" l="1"/>
  <c r="J28"/>
  <c r="N27"/>
  <c r="M27"/>
  <c r="K27"/>
  <c r="L27"/>
  <c r="O27"/>
  <c r="D26"/>
  <c r="C26" l="1"/>
  <c r="J29"/>
  <c r="N28"/>
  <c r="O28"/>
  <c r="L28"/>
  <c r="M28"/>
  <c r="K28"/>
  <c r="D27"/>
  <c r="C27" l="1"/>
  <c r="J30"/>
  <c r="N29"/>
  <c r="L29"/>
  <c r="M29"/>
  <c r="O29"/>
  <c r="K29"/>
  <c r="D28"/>
  <c r="C28" l="1"/>
  <c r="E29"/>
  <c r="J31"/>
  <c r="M30"/>
  <c r="N30"/>
  <c r="L30"/>
  <c r="O30"/>
  <c r="K30"/>
  <c r="D29"/>
  <c r="C29" l="1"/>
  <c r="F30"/>
  <c r="G30"/>
  <c r="J32"/>
  <c r="N31"/>
  <c r="L31"/>
  <c r="M31"/>
  <c r="O31"/>
  <c r="K31"/>
  <c r="D30"/>
  <c r="E30"/>
  <c r="C30" l="1"/>
  <c r="J33"/>
  <c r="L32"/>
  <c r="K32"/>
  <c r="N32"/>
  <c r="M32"/>
  <c r="O32"/>
  <c r="D31"/>
  <c r="E31"/>
  <c r="G31"/>
  <c r="F31"/>
  <c r="C31" l="1"/>
  <c r="J34"/>
  <c r="M33"/>
  <c r="K33"/>
  <c r="N33"/>
  <c r="O33"/>
  <c r="L33"/>
  <c r="D32"/>
  <c r="C32" l="1"/>
  <c r="J35"/>
  <c r="N34"/>
  <c r="K34"/>
  <c r="L34"/>
  <c r="O34"/>
  <c r="M34"/>
  <c r="D33"/>
  <c r="C33" l="1"/>
  <c r="E34"/>
  <c r="J36"/>
  <c r="K35"/>
  <c r="M35"/>
  <c r="L35"/>
  <c r="N35"/>
  <c r="O35"/>
  <c r="D34"/>
  <c r="C34" l="1"/>
  <c r="J37"/>
  <c r="M36"/>
  <c r="O36"/>
  <c r="K36"/>
  <c r="N36"/>
  <c r="L36"/>
  <c r="E35"/>
  <c r="D35"/>
  <c r="C35" l="1"/>
  <c r="J38"/>
  <c r="N37"/>
  <c r="O37"/>
  <c r="K37"/>
  <c r="M37"/>
  <c r="L37"/>
  <c r="D36"/>
  <c r="C36" l="1"/>
  <c r="J39"/>
  <c r="N38"/>
  <c r="O38"/>
  <c r="L38"/>
  <c r="K38"/>
  <c r="M38"/>
  <c r="D37"/>
  <c r="C37" l="1"/>
  <c r="J40"/>
  <c r="O39"/>
  <c r="M39"/>
  <c r="N39"/>
  <c r="K39"/>
  <c r="L39"/>
  <c r="F38"/>
  <c r="D38"/>
  <c r="E38"/>
  <c r="C38" l="1"/>
  <c r="J41"/>
  <c r="M40"/>
  <c r="N40"/>
  <c r="O40"/>
  <c r="L40"/>
  <c r="K40"/>
  <c r="E39"/>
  <c r="G39"/>
  <c r="F39"/>
  <c r="D39"/>
  <c r="C39" l="1"/>
  <c r="J42"/>
  <c r="K41"/>
  <c r="O41"/>
  <c r="N41"/>
  <c r="M41"/>
  <c r="L41"/>
  <c r="D40"/>
  <c r="E40"/>
  <c r="C40" l="1"/>
  <c r="J43"/>
  <c r="L42"/>
  <c r="K42"/>
  <c r="M42"/>
  <c r="N42"/>
  <c r="O42"/>
  <c r="D41"/>
  <c r="C41" l="1"/>
  <c r="J44"/>
  <c r="K43"/>
  <c r="O43"/>
  <c r="L43"/>
  <c r="M43"/>
  <c r="N43"/>
  <c r="D42"/>
  <c r="E42"/>
  <c r="C42" l="1"/>
  <c r="J45"/>
  <c r="O44"/>
  <c r="N44"/>
  <c r="K44"/>
  <c r="M44"/>
  <c r="L44"/>
  <c r="D43"/>
  <c r="F43"/>
  <c r="E43"/>
  <c r="C43" l="1"/>
  <c r="J46"/>
  <c r="M45"/>
  <c r="O45"/>
  <c r="K45"/>
  <c r="N45"/>
  <c r="L45"/>
  <c r="E44"/>
  <c r="F44"/>
  <c r="G44"/>
  <c r="D44"/>
  <c r="C44" l="1"/>
  <c r="J47"/>
  <c r="N46"/>
  <c r="O46"/>
  <c r="L46"/>
  <c r="M46"/>
  <c r="K46"/>
  <c r="D45"/>
  <c r="E45"/>
  <c r="C45" l="1"/>
  <c r="J48"/>
  <c r="M47"/>
  <c r="L47"/>
  <c r="N47"/>
  <c r="K47"/>
  <c r="O47"/>
  <c r="D46"/>
  <c r="C46" l="1"/>
  <c r="J49"/>
  <c r="O48"/>
  <c r="K48"/>
  <c r="N48"/>
  <c r="M48"/>
  <c r="L48"/>
  <c r="D47"/>
  <c r="C47" l="1"/>
  <c r="J50"/>
  <c r="L49"/>
  <c r="O49"/>
  <c r="M49"/>
  <c r="K49"/>
  <c r="N49"/>
  <c r="E48"/>
  <c r="D48"/>
  <c r="C48" l="1"/>
  <c r="J51"/>
  <c r="K50"/>
  <c r="O50"/>
  <c r="L50"/>
  <c r="N50"/>
  <c r="M50"/>
  <c r="D49"/>
  <c r="C49" l="1"/>
  <c r="J52"/>
  <c r="K51"/>
  <c r="N51"/>
  <c r="L51"/>
  <c r="M51"/>
  <c r="O51"/>
  <c r="O52"/>
  <c r="D50"/>
  <c r="C50" l="1"/>
  <c r="L4" i="10"/>
  <c r="K4"/>
  <c r="J4"/>
  <c r="I4"/>
  <c r="H4"/>
  <c r="L50" i="20"/>
  <c r="K50"/>
  <c r="L49"/>
  <c r="K49"/>
  <c r="L48"/>
  <c r="K48"/>
  <c r="L47"/>
  <c r="K47"/>
  <c r="L46"/>
  <c r="K46"/>
  <c r="L45"/>
  <c r="K45"/>
  <c r="L44"/>
  <c r="K44"/>
  <c r="L43"/>
  <c r="K43"/>
  <c r="L42"/>
  <c r="K42"/>
  <c r="L41"/>
  <c r="K41"/>
  <c r="L40"/>
  <c r="K40"/>
  <c r="L39"/>
  <c r="K39"/>
  <c r="L38"/>
  <c r="K38"/>
  <c r="L37"/>
  <c r="K37"/>
  <c r="L36"/>
  <c r="K36"/>
  <c r="L35"/>
  <c r="K35"/>
  <c r="L34"/>
  <c r="K34"/>
  <c r="L26"/>
  <c r="L33"/>
  <c r="K33"/>
  <c r="L32"/>
  <c r="K32"/>
  <c r="L31"/>
  <c r="K31"/>
  <c r="L30"/>
  <c r="K30"/>
  <c r="L29"/>
  <c r="K29"/>
  <c r="L28"/>
  <c r="K28"/>
  <c r="L27"/>
  <c r="K27"/>
  <c r="K26"/>
  <c r="L25"/>
  <c r="K25"/>
  <c r="L24"/>
  <c r="K24"/>
  <c r="L23"/>
  <c r="K23"/>
  <c r="L22"/>
  <c r="K22"/>
  <c r="L21"/>
  <c r="K21"/>
  <c r="L20"/>
  <c r="K20"/>
  <c r="L19"/>
  <c r="K19"/>
  <c r="L18"/>
  <c r="K18"/>
  <c r="L17"/>
  <c r="K17"/>
  <c r="L16"/>
  <c r="K16"/>
  <c r="L15"/>
  <c r="K15"/>
  <c r="L14"/>
  <c r="K14"/>
  <c r="L13"/>
  <c r="K13"/>
  <c r="L12"/>
  <c r="K12"/>
  <c r="L11"/>
  <c r="K11"/>
  <c r="L10"/>
  <c r="K10"/>
  <c r="L9"/>
  <c r="K9"/>
  <c r="L8"/>
  <c r="K8"/>
  <c r="L7"/>
  <c r="K7"/>
  <c r="A3"/>
  <c r="A12"/>
  <c r="B46"/>
  <c r="B40"/>
  <c r="B34"/>
  <c r="B24"/>
  <c r="B19"/>
  <c r="B12"/>
  <c r="B7"/>
  <c r="B3"/>
  <c r="W87" i="10"/>
  <c r="V87"/>
  <c r="U87"/>
  <c r="T87"/>
  <c r="S87"/>
  <c r="W74"/>
  <c r="V74"/>
  <c r="U74"/>
  <c r="T74"/>
  <c r="S74"/>
  <c r="W53"/>
  <c r="V53"/>
  <c r="U53"/>
  <c r="T53"/>
  <c r="S53"/>
  <c r="A16"/>
  <c r="L6" i="20"/>
  <c r="K6"/>
  <c r="L5"/>
  <c r="K5"/>
  <c r="L4"/>
  <c r="K4"/>
  <c r="L3"/>
  <c r="K3"/>
  <c r="P103" i="10"/>
  <c r="S103"/>
  <c r="T103"/>
  <c r="U103"/>
  <c r="V103"/>
  <c r="W103"/>
  <c r="P105"/>
  <c r="S105"/>
  <c r="T105"/>
  <c r="U105"/>
  <c r="V105"/>
  <c r="W105"/>
  <c r="P107"/>
  <c r="S107"/>
  <c r="T107"/>
  <c r="U107"/>
  <c r="V107"/>
  <c r="W107"/>
  <c r="P109"/>
  <c r="S109"/>
  <c r="T109"/>
  <c r="U109"/>
  <c r="V109"/>
  <c r="W109"/>
  <c r="W101"/>
  <c r="V101"/>
  <c r="U101"/>
  <c r="T101"/>
  <c r="S101"/>
  <c r="R101" s="1"/>
  <c r="Q101" s="1"/>
  <c r="AC54" i="18" s="1"/>
  <c r="P101" i="10"/>
  <c r="W100"/>
  <c r="V100"/>
  <c r="U100"/>
  <c r="T100"/>
  <c r="S100"/>
  <c r="P45"/>
  <c r="T45"/>
  <c r="U45"/>
  <c r="V45"/>
  <c r="W45"/>
  <c r="P47"/>
  <c r="S47"/>
  <c r="T47"/>
  <c r="U47"/>
  <c r="V47"/>
  <c r="W47"/>
  <c r="P49"/>
  <c r="S49"/>
  <c r="T49"/>
  <c r="U49"/>
  <c r="V49"/>
  <c r="W49"/>
  <c r="P51"/>
  <c r="S51"/>
  <c r="T51"/>
  <c r="U51"/>
  <c r="V51"/>
  <c r="W51"/>
  <c r="P54"/>
  <c r="S54"/>
  <c r="T54"/>
  <c r="U54"/>
  <c r="V54"/>
  <c r="W54"/>
  <c r="P56"/>
  <c r="S56"/>
  <c r="T56"/>
  <c r="U56"/>
  <c r="V56"/>
  <c r="W56"/>
  <c r="P58"/>
  <c r="S58"/>
  <c r="T58"/>
  <c r="U58"/>
  <c r="V58"/>
  <c r="W58"/>
  <c r="P60"/>
  <c r="S60"/>
  <c r="T60"/>
  <c r="U60"/>
  <c r="V60"/>
  <c r="W60"/>
  <c r="P62"/>
  <c r="S62"/>
  <c r="T62"/>
  <c r="U62"/>
  <c r="V62"/>
  <c r="W62"/>
  <c r="P64"/>
  <c r="S64"/>
  <c r="T64"/>
  <c r="U64"/>
  <c r="V64"/>
  <c r="W64"/>
  <c r="P66"/>
  <c r="S66"/>
  <c r="T66"/>
  <c r="U66"/>
  <c r="V66"/>
  <c r="W66"/>
  <c r="P68"/>
  <c r="S68"/>
  <c r="T68"/>
  <c r="U68"/>
  <c r="V68"/>
  <c r="W68"/>
  <c r="P70"/>
  <c r="S70"/>
  <c r="T70"/>
  <c r="U70"/>
  <c r="V70"/>
  <c r="W70"/>
  <c r="P72"/>
  <c r="S72"/>
  <c r="T72"/>
  <c r="U72"/>
  <c r="V72"/>
  <c r="W72"/>
  <c r="P75"/>
  <c r="S75"/>
  <c r="T75"/>
  <c r="U75"/>
  <c r="V75"/>
  <c r="W75"/>
  <c r="P77"/>
  <c r="S77"/>
  <c r="T77"/>
  <c r="U77"/>
  <c r="V77"/>
  <c r="W77"/>
  <c r="P79"/>
  <c r="S79"/>
  <c r="T79"/>
  <c r="U79"/>
  <c r="V79"/>
  <c r="W79"/>
  <c r="P81"/>
  <c r="S81"/>
  <c r="T81"/>
  <c r="U81"/>
  <c r="V81"/>
  <c r="W81"/>
  <c r="P83"/>
  <c r="S83"/>
  <c r="T83"/>
  <c r="U83"/>
  <c r="V83"/>
  <c r="W83"/>
  <c r="P85"/>
  <c r="S85"/>
  <c r="T85"/>
  <c r="U85"/>
  <c r="V85"/>
  <c r="W85"/>
  <c r="P88"/>
  <c r="S88"/>
  <c r="T88"/>
  <c r="U88"/>
  <c r="V88"/>
  <c r="W88"/>
  <c r="P90"/>
  <c r="S90"/>
  <c r="T90"/>
  <c r="U90"/>
  <c r="V90"/>
  <c r="W90"/>
  <c r="P92"/>
  <c r="S92"/>
  <c r="T92"/>
  <c r="U92"/>
  <c r="V92"/>
  <c r="W92"/>
  <c r="P94"/>
  <c r="S94"/>
  <c r="T94"/>
  <c r="U94"/>
  <c r="V94"/>
  <c r="W94"/>
  <c r="P96"/>
  <c r="S96"/>
  <c r="T96"/>
  <c r="U96"/>
  <c r="V96"/>
  <c r="W96"/>
  <c r="P98"/>
  <c r="S98"/>
  <c r="T98"/>
  <c r="U98"/>
  <c r="V98"/>
  <c r="W98"/>
  <c r="W43"/>
  <c r="V43"/>
  <c r="U43"/>
  <c r="T43"/>
  <c r="S43"/>
  <c r="R43" s="1"/>
  <c r="Q43" s="1"/>
  <c r="E27" i="18" s="1"/>
  <c r="P43" i="10"/>
  <c r="W42"/>
  <c r="V42"/>
  <c r="U42"/>
  <c r="T42"/>
  <c r="S42"/>
  <c r="P30"/>
  <c r="S30"/>
  <c r="T30"/>
  <c r="U30"/>
  <c r="V30"/>
  <c r="W30"/>
  <c r="P32"/>
  <c r="S32"/>
  <c r="T32"/>
  <c r="U32"/>
  <c r="V32"/>
  <c r="W32"/>
  <c r="P34"/>
  <c r="S34"/>
  <c r="T34"/>
  <c r="U34"/>
  <c r="V34"/>
  <c r="W34"/>
  <c r="P36"/>
  <c r="S36"/>
  <c r="T36"/>
  <c r="U36"/>
  <c r="V36"/>
  <c r="W36"/>
  <c r="P40"/>
  <c r="S40"/>
  <c r="T40"/>
  <c r="U40"/>
  <c r="V40"/>
  <c r="W40"/>
  <c r="W28"/>
  <c r="V28"/>
  <c r="U28"/>
  <c r="T28"/>
  <c r="S28"/>
  <c r="P28"/>
  <c r="W27"/>
  <c r="V27"/>
  <c r="U27"/>
  <c r="T27"/>
  <c r="S27"/>
  <c r="W16"/>
  <c r="V16"/>
  <c r="U16"/>
  <c r="T16"/>
  <c r="S16"/>
  <c r="W7"/>
  <c r="V7"/>
  <c r="U7"/>
  <c r="T7"/>
  <c r="S7"/>
  <c r="P19"/>
  <c r="S19"/>
  <c r="T19"/>
  <c r="U19"/>
  <c r="V19"/>
  <c r="W19"/>
  <c r="P21"/>
  <c r="S21"/>
  <c r="T21"/>
  <c r="U21"/>
  <c r="V21"/>
  <c r="W21"/>
  <c r="P23"/>
  <c r="S23"/>
  <c r="T23"/>
  <c r="U23"/>
  <c r="V23"/>
  <c r="W23"/>
  <c r="P25"/>
  <c r="S25"/>
  <c r="T25"/>
  <c r="U25"/>
  <c r="V25"/>
  <c r="W25"/>
  <c r="W17"/>
  <c r="V17"/>
  <c r="U17"/>
  <c r="T17"/>
  <c r="S17"/>
  <c r="P17"/>
  <c r="P10"/>
  <c r="S10"/>
  <c r="T10"/>
  <c r="U10"/>
  <c r="V10"/>
  <c r="W10"/>
  <c r="P12"/>
  <c r="S12"/>
  <c r="T12"/>
  <c r="U12"/>
  <c r="V12"/>
  <c r="W12"/>
  <c r="P14"/>
  <c r="S14"/>
  <c r="T14"/>
  <c r="U14"/>
  <c r="V14"/>
  <c r="W14"/>
  <c r="W8"/>
  <c r="V8"/>
  <c r="U8"/>
  <c r="T8"/>
  <c r="S8"/>
  <c r="P8"/>
  <c r="N52" i="25"/>
  <c r="L52"/>
  <c r="K52"/>
  <c r="M52"/>
  <c r="D51"/>
  <c r="R17" i="10" l="1"/>
  <c r="Q17" s="1"/>
  <c r="L16" i="18" s="1"/>
  <c r="R28" i="10"/>
  <c r="Q28" s="1"/>
  <c r="R20" i="18" s="1"/>
  <c r="C51" i="25"/>
  <c r="X6" i="10"/>
  <c r="Y6" s="1"/>
  <c r="L2"/>
  <c r="R109"/>
  <c r="Q109" s="1"/>
  <c r="AG54" i="18" s="1"/>
  <c r="R107" i="10"/>
  <c r="Q107" s="1"/>
  <c r="AF54" i="18" s="1"/>
  <c r="R105" i="10"/>
  <c r="Q105" s="1"/>
  <c r="AE54" i="18" s="1"/>
  <c r="R103" i="10"/>
  <c r="Q103" s="1"/>
  <c r="AD54" i="18" s="1"/>
  <c r="R98" i="10"/>
  <c r="Q98" s="1"/>
  <c r="AJ27" i="18" s="1"/>
  <c r="R96" i="10"/>
  <c r="Q96" s="1"/>
  <c r="AI27" i="18" s="1"/>
  <c r="R94" i="10"/>
  <c r="Q94" s="1"/>
  <c r="AH27" i="18" s="1"/>
  <c r="R92" i="10"/>
  <c r="Q92" s="1"/>
  <c r="AG27" i="18" s="1"/>
  <c r="AG49" s="1"/>
  <c r="R90" i="10"/>
  <c r="Q90" s="1"/>
  <c r="AF27" i="18" s="1"/>
  <c r="AF49" s="1"/>
  <c r="R88" i="10"/>
  <c r="Q88" s="1"/>
  <c r="AE27" i="18" s="1"/>
  <c r="R85" i="10"/>
  <c r="Q85" s="1"/>
  <c r="AC27" i="18" s="1"/>
  <c r="AC49" s="1"/>
  <c r="R83" i="10"/>
  <c r="Q83" s="1"/>
  <c r="AB27" i="18" s="1"/>
  <c r="AB49" s="1"/>
  <c r="R81" i="10"/>
  <c r="Q81" s="1"/>
  <c r="AA27" i="18" s="1"/>
  <c r="R79" i="10"/>
  <c r="Q79" s="1"/>
  <c r="Z27" i="18" s="1"/>
  <c r="R77" i="10"/>
  <c r="Q77" s="1"/>
  <c r="Y27" i="18" s="1"/>
  <c r="R75" i="10"/>
  <c r="Q75" s="1"/>
  <c r="X27" i="18" s="1"/>
  <c r="X49" s="1"/>
  <c r="R72" i="10"/>
  <c r="Q72" s="1"/>
  <c r="V27" i="18" s="1"/>
  <c r="V49" s="1"/>
  <c r="R70" i="10"/>
  <c r="Q70" s="1"/>
  <c r="U27" i="18" s="1"/>
  <c r="R68" i="10"/>
  <c r="Q68" s="1"/>
  <c r="T27" i="18" s="1"/>
  <c r="T49" s="1"/>
  <c r="R66" i="10"/>
  <c r="Q66" s="1"/>
  <c r="S27" i="18" s="1"/>
  <c r="S49" s="1"/>
  <c r="R64" i="10"/>
  <c r="Q64" s="1"/>
  <c r="R27" i="18" s="1"/>
  <c r="R62" i="10"/>
  <c r="Q62" s="1"/>
  <c r="Q27" i="18" s="1"/>
  <c r="R60" i="10"/>
  <c r="Q60" s="1"/>
  <c r="P27" i="18" s="1"/>
  <c r="R58" i="10"/>
  <c r="Q58" s="1"/>
  <c r="O27" i="18" s="1"/>
  <c r="O49" s="1"/>
  <c r="R56" i="10"/>
  <c r="Q56" s="1"/>
  <c r="N27" i="18" s="1"/>
  <c r="N49" s="1"/>
  <c r="R54" i="10"/>
  <c r="Q54" s="1"/>
  <c r="M27" i="18" s="1"/>
  <c r="R51" i="10"/>
  <c r="Q51" s="1"/>
  <c r="I27" i="18" s="1"/>
  <c r="I49" s="1"/>
  <c r="R49" i="10"/>
  <c r="Q49" s="1"/>
  <c r="H27" i="18" s="1"/>
  <c r="H49" s="1"/>
  <c r="R47" i="10"/>
  <c r="Q47" s="1"/>
  <c r="G27" i="18" s="1"/>
  <c r="R45" i="10"/>
  <c r="Q45" s="1"/>
  <c r="F27" i="18" s="1"/>
  <c r="R40" i="10"/>
  <c r="Q40" s="1"/>
  <c r="X20" i="18" s="1"/>
  <c r="W20"/>
  <c r="R36" i="10"/>
  <c r="Q36" s="1"/>
  <c r="V20" i="18" s="1"/>
  <c r="R34" i="10"/>
  <c r="Q34" s="1"/>
  <c r="U20" i="18" s="1"/>
  <c r="R32" i="10"/>
  <c r="Q32" s="1"/>
  <c r="T20" i="18" s="1"/>
  <c r="R30" i="10"/>
  <c r="Q30" s="1"/>
  <c r="S20" i="18" s="1"/>
  <c r="R25" i="10"/>
  <c r="Q25" s="1"/>
  <c r="P16" i="18" s="1"/>
  <c r="R23" i="10"/>
  <c r="Q23" s="1"/>
  <c r="O16" i="18" s="1"/>
  <c r="R21" i="10"/>
  <c r="Q21" s="1"/>
  <c r="N16" i="18" s="1"/>
  <c r="R19" i="10"/>
  <c r="Q19" s="1"/>
  <c r="M16" i="18" s="1"/>
  <c r="R14" i="10"/>
  <c r="Q14" s="1"/>
  <c r="O12" i="18" s="1"/>
  <c r="R12" i="10"/>
  <c r="Q12" s="1"/>
  <c r="N12" i="18" s="1"/>
  <c r="R10" i="10"/>
  <c r="Q10" s="1"/>
  <c r="M12" i="18" s="1"/>
  <c r="R8" i="10"/>
  <c r="AJ49" i="18"/>
  <c r="AI49"/>
  <c r="AH49"/>
  <c r="AE49"/>
  <c r="AA49"/>
  <c r="Z49"/>
  <c r="Y49"/>
  <c r="U49"/>
  <c r="R49"/>
  <c r="Q49"/>
  <c r="P49"/>
  <c r="M49"/>
  <c r="G49"/>
  <c r="F49"/>
  <c r="E49"/>
  <c r="AO45"/>
  <c r="AO43"/>
  <c r="P29" i="17" s="1"/>
  <c r="AO41" i="18"/>
  <c r="AO39"/>
  <c r="P27" i="17" s="1"/>
  <c r="AO37" i="18"/>
  <c r="AO35"/>
  <c r="P25" i="17" s="1"/>
  <c r="AO33" i="18"/>
  <c r="AO31"/>
  <c r="P23" i="17" s="1"/>
  <c r="AO29" i="18"/>
  <c r="AO27"/>
  <c r="C14"/>
  <c r="C10"/>
  <c r="A1"/>
  <c r="P30" i="17"/>
  <c r="P28"/>
  <c r="P26"/>
  <c r="P24"/>
  <c r="P22"/>
  <c r="B2" i="19"/>
  <c r="D52" i="25"/>
  <c r="AO16" i="18" l="1"/>
  <c r="P14" i="17" s="1"/>
  <c r="AO20" i="18"/>
  <c r="P19" i="17" s="1"/>
  <c r="AJ19" s="1"/>
  <c r="AO54" i="18"/>
  <c r="P20" i="17" s="1"/>
  <c r="C52" i="25"/>
  <c r="AO49" i="18"/>
  <c r="H51"/>
  <c r="P38" i="17" s="1"/>
  <c r="AI38" s="1"/>
  <c r="R51" i="18"/>
  <c r="P39" i="17" s="1"/>
  <c r="AI39" s="1"/>
  <c r="AA51" i="18"/>
  <c r="P40" i="17" s="1"/>
  <c r="AJ40" s="1"/>
  <c r="AI51" i="18"/>
  <c r="P41" i="17" s="1"/>
  <c r="R14"/>
  <c r="S14"/>
  <c r="T14"/>
  <c r="U14"/>
  <c r="V14"/>
  <c r="W14"/>
  <c r="X14"/>
  <c r="Y14"/>
  <c r="Z14"/>
  <c r="AA14"/>
  <c r="AB14"/>
  <c r="AC14"/>
  <c r="AD14"/>
  <c r="AE14"/>
  <c r="AF14"/>
  <c r="AG14"/>
  <c r="AH14"/>
  <c r="AI14"/>
  <c r="AJ14"/>
  <c r="AK14"/>
  <c r="AL14"/>
  <c r="AK19"/>
  <c r="AI19"/>
  <c r="AG19"/>
  <c r="AE19"/>
  <c r="AC19"/>
  <c r="AA19"/>
  <c r="Y19"/>
  <c r="W19"/>
  <c r="U19"/>
  <c r="S19"/>
  <c r="AL20"/>
  <c r="AK20"/>
  <c r="AJ20"/>
  <c r="AI20"/>
  <c r="AH20"/>
  <c r="AG20"/>
  <c r="AF20"/>
  <c r="AE20"/>
  <c r="AD20"/>
  <c r="AC20"/>
  <c r="AB20"/>
  <c r="AA20"/>
  <c r="Z20"/>
  <c r="Y20"/>
  <c r="X20"/>
  <c r="W20"/>
  <c r="V20"/>
  <c r="U20"/>
  <c r="T20"/>
  <c r="S20"/>
  <c r="R20"/>
  <c r="AL22"/>
  <c r="AK22"/>
  <c r="AJ22"/>
  <c r="AI22"/>
  <c r="AH22"/>
  <c r="AG22"/>
  <c r="AF22"/>
  <c r="AE22"/>
  <c r="AD22"/>
  <c r="AC22"/>
  <c r="AB22"/>
  <c r="AA22"/>
  <c r="Z22"/>
  <c r="Y22"/>
  <c r="X22"/>
  <c r="W22"/>
  <c r="V22"/>
  <c r="U22"/>
  <c r="T22"/>
  <c r="S22"/>
  <c r="R22"/>
  <c r="AL23"/>
  <c r="AK23"/>
  <c r="AJ23"/>
  <c r="AI23"/>
  <c r="AH23"/>
  <c r="AG23"/>
  <c r="AF23"/>
  <c r="AE23"/>
  <c r="AD23"/>
  <c r="AC23"/>
  <c r="AB23"/>
  <c r="AA23"/>
  <c r="Z23"/>
  <c r="Y23"/>
  <c r="X23"/>
  <c r="W23"/>
  <c r="V23"/>
  <c r="U23"/>
  <c r="T23"/>
  <c r="S23"/>
  <c r="R23"/>
  <c r="AL24"/>
  <c r="AK24"/>
  <c r="AJ24"/>
  <c r="AI24"/>
  <c r="AH24"/>
  <c r="AG24"/>
  <c r="AF24"/>
  <c r="AE24"/>
  <c r="AD24"/>
  <c r="AC24"/>
  <c r="AB24"/>
  <c r="AA24"/>
  <c r="Z24"/>
  <c r="Y24"/>
  <c r="X24"/>
  <c r="W24"/>
  <c r="V24"/>
  <c r="U24"/>
  <c r="T24"/>
  <c r="S24"/>
  <c r="R24"/>
  <c r="AL25"/>
  <c r="AK25"/>
  <c r="AJ25"/>
  <c r="AI25"/>
  <c r="AH25"/>
  <c r="AG25"/>
  <c r="AF25"/>
  <c r="AE25"/>
  <c r="AD25"/>
  <c r="AC25"/>
  <c r="AB25"/>
  <c r="AA25"/>
  <c r="Z25"/>
  <c r="Y25"/>
  <c r="X25"/>
  <c r="W25"/>
  <c r="V25"/>
  <c r="U25"/>
  <c r="T25"/>
  <c r="S25"/>
  <c r="R25"/>
  <c r="AL26"/>
  <c r="AK26"/>
  <c r="AJ26"/>
  <c r="AI26"/>
  <c r="AH26"/>
  <c r="AG26"/>
  <c r="AF26"/>
  <c r="AE26"/>
  <c r="AD26"/>
  <c r="AC26"/>
  <c r="AB26"/>
  <c r="AA26"/>
  <c r="Z26"/>
  <c r="Y26"/>
  <c r="X26"/>
  <c r="W26"/>
  <c r="V26"/>
  <c r="U26"/>
  <c r="T26"/>
  <c r="S26"/>
  <c r="R26"/>
  <c r="AL27"/>
  <c r="AK27"/>
  <c r="AJ27"/>
  <c r="AI27"/>
  <c r="AH27"/>
  <c r="AG27"/>
  <c r="AF27"/>
  <c r="AE27"/>
  <c r="AD27"/>
  <c r="AC27"/>
  <c r="AB27"/>
  <c r="AA27"/>
  <c r="Z27"/>
  <c r="Y27"/>
  <c r="X27"/>
  <c r="W27"/>
  <c r="V27"/>
  <c r="U27"/>
  <c r="T27"/>
  <c r="S27"/>
  <c r="R27"/>
  <c r="AL28"/>
  <c r="AK28"/>
  <c r="AJ28"/>
  <c r="AI28"/>
  <c r="AH28"/>
  <c r="AG28"/>
  <c r="AF28"/>
  <c r="AE28"/>
  <c r="AD28"/>
  <c r="AC28"/>
  <c r="AB28"/>
  <c r="AA28"/>
  <c r="Z28"/>
  <c r="Y28"/>
  <c r="X28"/>
  <c r="W28"/>
  <c r="V28"/>
  <c r="U28"/>
  <c r="T28"/>
  <c r="S28"/>
  <c r="R28"/>
  <c r="AL29"/>
  <c r="AK29"/>
  <c r="AJ29"/>
  <c r="AI29"/>
  <c r="AH29"/>
  <c r="AG29"/>
  <c r="AF29"/>
  <c r="AE29"/>
  <c r="AD29"/>
  <c r="AC29"/>
  <c r="AB29"/>
  <c r="AA29"/>
  <c r="Z29"/>
  <c r="Y29"/>
  <c r="X29"/>
  <c r="W29"/>
  <c r="V29"/>
  <c r="U29"/>
  <c r="T29"/>
  <c r="S29"/>
  <c r="R29"/>
  <c r="AL30"/>
  <c r="AK30"/>
  <c r="AJ30"/>
  <c r="AI30"/>
  <c r="AH30"/>
  <c r="AG30"/>
  <c r="AF30"/>
  <c r="AE30"/>
  <c r="AD30"/>
  <c r="AC30"/>
  <c r="AB30"/>
  <c r="AA30"/>
  <c r="Z30"/>
  <c r="Y30"/>
  <c r="X30"/>
  <c r="W30"/>
  <c r="V30"/>
  <c r="U30"/>
  <c r="T30"/>
  <c r="S30"/>
  <c r="R30"/>
  <c r="AL38"/>
  <c r="AJ38"/>
  <c r="AH38"/>
  <c r="AF38"/>
  <c r="AD38"/>
  <c r="AB38"/>
  <c r="Z38"/>
  <c r="X38"/>
  <c r="V38"/>
  <c r="T38"/>
  <c r="R38"/>
  <c r="AL39"/>
  <c r="AK39"/>
  <c r="AJ39"/>
  <c r="AH39"/>
  <c r="AG39"/>
  <c r="AF39"/>
  <c r="AD39"/>
  <c r="AC39"/>
  <c r="AB39"/>
  <c r="Z39"/>
  <c r="Y39"/>
  <c r="X39"/>
  <c r="V39"/>
  <c r="U39"/>
  <c r="T39"/>
  <c r="R39"/>
  <c r="AK40"/>
  <c r="AI40"/>
  <c r="AG40"/>
  <c r="AE40"/>
  <c r="AC40"/>
  <c r="AA40"/>
  <c r="Y40"/>
  <c r="W40"/>
  <c r="U40"/>
  <c r="S40"/>
  <c r="AL41"/>
  <c r="AK41"/>
  <c r="AJ41"/>
  <c r="AI41"/>
  <c r="AH41"/>
  <c r="AG41"/>
  <c r="AF41"/>
  <c r="AE41"/>
  <c r="AD41"/>
  <c r="AC41"/>
  <c r="AB41"/>
  <c r="AA41"/>
  <c r="Z41"/>
  <c r="Y41"/>
  <c r="X41"/>
  <c r="W41"/>
  <c r="V41"/>
  <c r="U41"/>
  <c r="T41"/>
  <c r="S41"/>
  <c r="R41"/>
  <c r="Q8" i="10"/>
  <c r="L12" i="18" s="1"/>
  <c r="AO12" s="1"/>
  <c r="P13" i="17" s="1"/>
  <c r="L1" i="10"/>
  <c r="P2" s="1"/>
  <c r="P21" i="17"/>
  <c r="R40" l="1"/>
  <c r="V40"/>
  <c r="Z40"/>
  <c r="AD40"/>
  <c r="AH40"/>
  <c r="AL40"/>
  <c r="U38"/>
  <c r="Y38"/>
  <c r="AC38"/>
  <c r="AG38"/>
  <c r="AK38"/>
  <c r="R19"/>
  <c r="V19"/>
  <c r="Z19"/>
  <c r="AD19"/>
  <c r="AH19"/>
  <c r="AL19"/>
  <c r="T40"/>
  <c r="X40"/>
  <c r="AB40"/>
  <c r="AF40"/>
  <c r="S38"/>
  <c r="W38"/>
  <c r="AA38"/>
  <c r="AE38"/>
  <c r="T19"/>
  <c r="X19"/>
  <c r="AB19"/>
  <c r="AF19"/>
  <c r="S39"/>
  <c r="W39"/>
  <c r="AA39"/>
  <c r="AE39"/>
  <c r="AF65" i="18"/>
  <c r="E28" i="29" s="1"/>
  <c r="H28" s="1"/>
  <c r="AL21" i="17"/>
  <c r="AK21"/>
  <c r="AJ21"/>
  <c r="AI21"/>
  <c r="AH21"/>
  <c r="AG21"/>
  <c r="AF21"/>
  <c r="AE21"/>
  <c r="AD21"/>
  <c r="AC21"/>
  <c r="AB21"/>
  <c r="AA21"/>
  <c r="Z21"/>
  <c r="Y21"/>
  <c r="X21"/>
  <c r="W21"/>
  <c r="V21"/>
  <c r="U21"/>
  <c r="T21"/>
  <c r="S21"/>
  <c r="R21"/>
  <c r="P31"/>
  <c r="AL13"/>
  <c r="AK13"/>
  <c r="AJ13"/>
  <c r="AI13"/>
  <c r="AH13"/>
  <c r="AG13"/>
  <c r="AF13"/>
  <c r="AE13"/>
  <c r="AD13"/>
  <c r="AC13"/>
  <c r="AB13"/>
  <c r="AA13"/>
  <c r="Z13"/>
  <c r="Y13"/>
  <c r="X13"/>
  <c r="W13"/>
  <c r="V13"/>
  <c r="U13"/>
  <c r="T13"/>
  <c r="S13"/>
  <c r="R13"/>
  <c r="AL31" l="1"/>
  <c r="AK31"/>
  <c r="AJ31"/>
  <c r="AI31"/>
  <c r="AH31"/>
  <c r="AG31"/>
  <c r="AF31"/>
  <c r="AE31"/>
  <c r="AD31"/>
  <c r="AC31"/>
  <c r="AB31"/>
  <c r="AA31"/>
  <c r="Z31"/>
  <c r="Y31"/>
  <c r="X31"/>
  <c r="W31"/>
  <c r="V31"/>
  <c r="U31"/>
  <c r="T31"/>
  <c r="S31"/>
  <c r="R31"/>
</calcChain>
</file>

<file path=xl/sharedStrings.xml><?xml version="1.0" encoding="utf-8"?>
<sst xmlns="http://schemas.openxmlformats.org/spreadsheetml/2006/main" count="1974" uniqueCount="902">
  <si>
    <t>2.3</t>
  </si>
  <si>
    <t>2.4</t>
  </si>
  <si>
    <t>2.5</t>
  </si>
  <si>
    <t>3.1</t>
  </si>
  <si>
    <t>3.2</t>
  </si>
  <si>
    <t>3.3</t>
  </si>
  <si>
    <t>3.4</t>
  </si>
  <si>
    <t>3.5</t>
  </si>
  <si>
    <t>3.6</t>
  </si>
  <si>
    <t>4.3</t>
  </si>
  <si>
    <t>4.4</t>
  </si>
  <si>
    <t>4.5</t>
  </si>
  <si>
    <t>5.4</t>
  </si>
  <si>
    <t>5.5</t>
  </si>
  <si>
    <t>5.7</t>
  </si>
  <si>
    <t>5.8</t>
  </si>
  <si>
    <t>5.9</t>
  </si>
  <si>
    <t>6.1.1</t>
  </si>
  <si>
    <t>6.1.2</t>
  </si>
  <si>
    <t>6.1.3</t>
  </si>
  <si>
    <t>6.1.4</t>
  </si>
  <si>
    <t>6.1.5</t>
  </si>
  <si>
    <t>6.2.3</t>
  </si>
  <si>
    <t>6.2.4</t>
  </si>
  <si>
    <t>6.2.5</t>
  </si>
  <si>
    <t>6.2.6</t>
  </si>
  <si>
    <t>6.3.3</t>
  </si>
  <si>
    <t>6.3.4</t>
  </si>
  <si>
    <t>6.3.5</t>
  </si>
  <si>
    <t>6.4.3</t>
  </si>
  <si>
    <t>6.4.4</t>
  </si>
  <si>
    <t>6.4.5</t>
  </si>
  <si>
    <t>6.4.6</t>
  </si>
  <si>
    <t>7.4</t>
  </si>
  <si>
    <t>7.5</t>
  </si>
  <si>
    <t>MWM Description</t>
  </si>
  <si>
    <r>
      <t>Estão disponíveis e legíveis as exigências por parte do cliente?
A</t>
    </r>
    <r>
      <rPr>
        <i/>
        <sz val="10"/>
        <rFont val="Verdana"/>
        <family val="2"/>
      </rPr>
      <t>re the costumer requirements available?</t>
    </r>
  </si>
  <si>
    <r>
      <t xml:space="preserve">A viabilidade de realização foi analisada, tomando-se como base as exigências apresentadas?
</t>
    </r>
    <r>
      <rPr>
        <i/>
        <sz val="10"/>
        <rFont val="Verdana"/>
        <family val="2"/>
      </rPr>
      <t>Has feasibility been determined on the basis of all current requirements?</t>
    </r>
  </si>
  <si>
    <r>
      <t xml:space="preserve">Foi elaborado e executado o APQP?
</t>
    </r>
    <r>
      <rPr>
        <i/>
        <sz val="10"/>
        <rFont val="Verdana"/>
        <family val="2"/>
      </rPr>
      <t>Is a Product Development Plan available and are the prescribed aims adhered to?</t>
    </r>
  </si>
  <si>
    <t>3.7</t>
  </si>
  <si>
    <t>4.1.2</t>
  </si>
  <si>
    <t>4.1.3</t>
  </si>
  <si>
    <t>4.1.4</t>
  </si>
  <si>
    <t>4.1.5</t>
  </si>
  <si>
    <t>4.2.5</t>
  </si>
  <si>
    <t>4.2.6</t>
  </si>
  <si>
    <t>4.2.7</t>
  </si>
  <si>
    <t>4.2.8</t>
  </si>
  <si>
    <t>4.2.9</t>
  </si>
  <si>
    <t>4.2.10</t>
  </si>
  <si>
    <t>4.3.1</t>
  </si>
  <si>
    <t>4.3.2</t>
  </si>
  <si>
    <t>4.3.3</t>
  </si>
  <si>
    <t>4.3.4</t>
  </si>
  <si>
    <t>4.3.5</t>
  </si>
  <si>
    <t>4.3.6</t>
  </si>
  <si>
    <t>4.4.1</t>
  </si>
  <si>
    <t>4.4.2</t>
  </si>
  <si>
    <t>4.4.3</t>
  </si>
  <si>
    <t>4.4.4</t>
  </si>
  <si>
    <t>4.4.5</t>
  </si>
  <si>
    <t>4.4.6</t>
  </si>
  <si>
    <r>
      <t xml:space="preserve">Foi elaborado o FMEA relativo ao processo e foram implantadas as medidas de melhoria?
</t>
    </r>
    <r>
      <rPr>
        <i/>
        <sz val="10"/>
        <rFont val="Verdana"/>
        <family val="2"/>
      </rPr>
      <t>Has the Design FMEA been prepared and are the improvement actions defined?</t>
    </r>
  </si>
  <si>
    <r>
      <t xml:space="preserve">A qualidade acordada das peças adquiridas está garantida?
</t>
    </r>
    <r>
      <rPr>
        <i/>
        <sz val="10"/>
        <rFont val="Verdana"/>
        <family val="2"/>
      </rPr>
      <t>Is the quality of the purchased parts assured?</t>
    </r>
  </si>
  <si>
    <r>
      <t>As capacidades necessárias estão disponíveis?</t>
    </r>
    <r>
      <rPr>
        <i/>
        <sz val="10"/>
        <rFont val="Verdana"/>
        <family val="2"/>
      </rPr>
      <t xml:space="preserve">
Are the required capacities available?</t>
    </r>
  </si>
  <si>
    <r>
      <t xml:space="preserve">Foi apresentada a documentação de produção e de inspeção e esta encontra-se completa (PPAP)?
</t>
    </r>
    <r>
      <rPr>
        <i/>
        <sz val="10"/>
        <rFont val="Verdana"/>
        <family val="2"/>
      </rPr>
      <t>Are the procuction and inspection documents available and complete?</t>
    </r>
  </si>
  <si>
    <t>Foi realizada para a aprovação da série uma pré-produção sob condições de série (lote de PPAP)?
Has a pre-production run been carried out prior to full scale production, under full scale production conditions?</t>
  </si>
  <si>
    <r>
      <t xml:space="preserve">Encontram-se disponíveis as aprovações e comprovações de capabilidade necessárias para o momento?
</t>
    </r>
    <r>
      <rPr>
        <i/>
        <sz val="10"/>
        <rFont val="Verdana"/>
        <family val="2"/>
      </rPr>
      <t>Are all the necessary releases planned and/verification available?</t>
    </r>
  </si>
  <si>
    <r>
      <t xml:space="preserve">No caso de modificações, a FMEA do processo é atualizada no decorrer do projeto, e foram executadas as medidas estipuladas?
</t>
    </r>
    <r>
      <rPr>
        <i/>
        <sz val="10"/>
        <rFont val="Verdana"/>
        <family val="2"/>
      </rPr>
      <t>Has the Design FMEA been updated during the Project Course and have the defined actions been implemented?</t>
    </r>
  </si>
  <si>
    <r>
      <t>São contratados apenas fornecedores aprovados com capacidade em qualidade?</t>
    </r>
    <r>
      <rPr>
        <i/>
        <sz val="10"/>
        <rFont val="Verdana"/>
        <family val="2"/>
      </rPr>
      <t xml:space="preserve">
Are only approved and qualified suppliers used?</t>
    </r>
  </si>
  <si>
    <r>
      <t>A qualidade é avaliada e são tomadas as medidas necessárias no caso de não conformidades em relação às exigências?</t>
    </r>
    <r>
      <rPr>
        <i/>
        <sz val="10"/>
        <rFont val="Verdana"/>
        <family val="2"/>
      </rPr>
      <t xml:space="preserve">
Is the quality performance measured and improvement actions introduced?</t>
    </r>
  </si>
  <si>
    <t>Encontram-se disponíveis as aprovações necessárias para os produtos de série fornecidos, sendo aplicadas as medidas de melhoria necessárias? 
Are the necessary releases available for all the supplied products and are the necessary improvement actions converted into practice?</t>
  </si>
  <si>
    <t>Os estoques de matéria-prima no depósito são adaptados às necessidades do produto?
Are the stock levels of purchased material suited to the production requirements?</t>
  </si>
  <si>
    <r>
      <t>A matéria-prima e os resíduos das operações são entregues e armazenados conforme sua finalidade?</t>
    </r>
    <r>
      <rPr>
        <i/>
        <sz val="10"/>
        <rFont val="Verdana"/>
        <family val="2"/>
      </rPr>
      <t xml:space="preserve">
Are purchased materials/internal surpluses delivered and stored according to their purpose?</t>
    </r>
  </si>
  <si>
    <r>
      <t xml:space="preserve">O pessoal está qualificado para as respectivas tarefas?
</t>
    </r>
    <r>
      <rPr>
        <i/>
        <sz val="10"/>
        <rFont val="Verdana"/>
        <family val="2"/>
      </rPr>
      <t>Are the personnel qualifield for the individual tasks?</t>
    </r>
  </si>
  <si>
    <t>Foram atribuídas ao pessoal responsabilidades e competências quanto à supervisão da qualidade do produto e do processo?
Are the personnel responsible for monitoring the product and process quality?</t>
  </si>
  <si>
    <t>Foram atribuídas ao pessoal responsabilidades e competências relacionadas com os equipamentos e ambientes de produção?
Are the personnel responsible for production equipment and the production environment?</t>
  </si>
  <si>
    <t>O pessoal encontra-se apto a assumir as tarefas e a sua qualificação vem sendo mantida?
Are the employees trained to complete the given tasks and are their qualifications reviewed?</t>
  </si>
  <si>
    <t>Existe um plano de designação do pessoal com regulamentação das substituições?
Does there exist a plan to substitute absent personnel within the company?</t>
  </si>
  <si>
    <t>Os meios para aumentar a motivação do pessoal são empregados de modo eficaz?
Are techniques for increasing employee motivation effectively used?</t>
  </si>
  <si>
    <t>Os requisitos da qualidade específicos do produto são atendidos com os equipamentos de produção/ferramental?
Are the product related quality requirements guaranteed using the production equipment/tools?</t>
  </si>
  <si>
    <t>É possível supervisionar eficientemente os requisitos da qualidade durante a produção em série com o auxílio dos equipamentos de medição e testes?
Can the quality requirements be effectively monitored with the measurement and inspection equipment used?</t>
  </si>
  <si>
    <t>Existe e se aplica um sistema de gestão dos equipamentos de medição utilizados na produção?
Is there a Measurement System Managment and Analysis for production equpments and devices ? Do they execute it ?</t>
  </si>
  <si>
    <t>Os locais de trabalho atendem as necessidades?
Are the work places and test areas suited to the requirements?</t>
  </si>
  <si>
    <t>Os dados importantes na documentação dos equipamentos de produção e de inspeção são especificados na íntegra e estes são cumpridos?
Are the relevant details fully completed and adhered to in the production and inspection documents?</t>
  </si>
  <si>
    <t>Encontram-se disponíveis os materiais auxiliares necessários para trabalhos de ajustes e regulagem?
Is the appropriate equipment and tooling available to support product changeover?</t>
  </si>
  <si>
    <t xml:space="preserve">Está definido e se cumpre um plano de manutenção preventiva para os equipamentos críticos de produção? 
Preventive plan are stablish for critical equipament? The plan are execute? </t>
  </si>
  <si>
    <t>Existe uma relação/ análise de componentes de reposição para os equipamentos críticos? 
Exist list of repair components for the critical equipment?</t>
  </si>
  <si>
    <t>É realizada uma liberação dos processos de produção e são registrados os dados de regulagem e ajustes bem como os valores divergentes?
Is a release provided for production starts and are stoppage and deviations recorded?</t>
  </si>
  <si>
    <t>As ações corretivas necessárias são tomadas dentro do prazo estipulados, testando-se a eficácia de tais ações?
Are the corrective actions implemented and checked for effectiveness?</t>
  </si>
  <si>
    <t>As quantidades/lotes de produção estão de acordo com a necessidade e estes são passados sistematicamente a etapa de trabalho posterior?
Are the quantities/ production lot volumes matched to demand and are they conveyed in a targeted manner?</t>
  </si>
  <si>
    <t>Os produtos são armazenados de acordo com a sua utilidade e os meios de transporte de embalagem estão de acordo com as características especiais dos produtos?
Are products/ components stored according to their purpose and are the transport method/ packaging equipment matched to the special characteristics of the products/ components?</t>
  </si>
  <si>
    <t>São separadas de modo restrito as peças rejeitadas, para retrabalho, bem como os resíduos produzidos dentro da empresa?
Are reject, re-work and setup parts conscientiously separated and identified?</t>
  </si>
  <si>
    <t>O fluxo de material e de componentes está seguro contra misturas, trocas por engano, estando garantida a sua rastreabilidade?
Is the material and parts flow secured against mix-up/confusion and is traceability guaranteed?</t>
  </si>
  <si>
    <t>O Ferramantal, os dispositivos, equipamentos e os materiais de inspeção são armazenados de modo apropriado?
Are tools/ equipment and test and inspection equipment stored appropriately?</t>
  </si>
  <si>
    <t>Are the personnel qualified for the individual tasks?</t>
  </si>
  <si>
    <t>Comments</t>
  </si>
  <si>
    <t>Score</t>
  </si>
  <si>
    <t>Supplier:</t>
  </si>
  <si>
    <t>Date:</t>
  </si>
  <si>
    <t>Question</t>
  </si>
  <si>
    <t>5.2</t>
  </si>
  <si>
    <t>5.3</t>
  </si>
  <si>
    <t>6.1</t>
  </si>
  <si>
    <t>6.2</t>
  </si>
  <si>
    <t>6.2.1</t>
  </si>
  <si>
    <t>6.3</t>
  </si>
  <si>
    <t>6.3.1</t>
  </si>
  <si>
    <t>6.3.2</t>
  </si>
  <si>
    <t>Has feasibility been determined on the basis of all current requirements?</t>
  </si>
  <si>
    <t>Are all the necessary releases planned and/verification available?</t>
  </si>
  <si>
    <t>Has a pre-production run been carried out prior to full scale production, under full scale production conditions?</t>
  </si>
  <si>
    <t>Are the procuction and inspection documents available and complete (PPAP)?</t>
  </si>
  <si>
    <t>Are only approved and qualified suppliers used?</t>
  </si>
  <si>
    <t>Is the quality of the purchased parts assured?</t>
  </si>
  <si>
    <t>Are the necessary releases available for all the supplied products and are the necessary improvement actions converted into practice?</t>
  </si>
  <si>
    <t>Are the stock levels of purchased material suited to the production requirements?</t>
  </si>
  <si>
    <t>Are purchased materials/internal surpluses delivered and stored according to their purpose?</t>
  </si>
  <si>
    <t>Are the personnel responsible for production equipment and the production environment?</t>
  </si>
  <si>
    <t>Are techniques for increasing employee motivation effectively used?</t>
  </si>
  <si>
    <t>Are the product related quality requirements guaranteed using the production equipment/tools?</t>
  </si>
  <si>
    <t>Are the relevant details fully completed and adhered to in the production and inspection documents?</t>
  </si>
  <si>
    <t>Is the appropriate equipment and tooling available to support product changeover?</t>
  </si>
  <si>
    <t>Are the corrective actions implemented and checked for effectiveness?</t>
  </si>
  <si>
    <t>Are the quantities/ production lot volumes matched to demand and are they conveyed in a targeted manner?</t>
  </si>
  <si>
    <t>Are products/ components stored according to their purpose and are the transport method/ packaging equipment matched to the special characteristics of the products/ components?</t>
  </si>
  <si>
    <t>Are reject, re-work and setup parts conscientiously separated and identified?</t>
  </si>
  <si>
    <t>Is the material and parts flow secured against mix-up/confusion and is traceability guaranteed?</t>
  </si>
  <si>
    <t>Are tools/ equipment and test and inspection equipment stored appropriately?</t>
  </si>
  <si>
    <t>Are the quality and process data statistically analysed and improvement programmes introduced?</t>
  </si>
  <si>
    <t>Are the processes and products regularly audited?</t>
  </si>
  <si>
    <t>Are the product and process subject to continuous improvement?</t>
  </si>
  <si>
    <t>Are targets set for the product and process and are these monitored?</t>
  </si>
  <si>
    <t>Are the customer requirements fulfilled before delivery?</t>
  </si>
  <si>
    <t>Is the customer service fulfilled?</t>
  </si>
  <si>
    <t>Are documented emergency plans/ strategies in place?</t>
  </si>
  <si>
    <t>Are all non conformities analysed and improvement actions instigated?</t>
  </si>
  <si>
    <t>6.4.1</t>
  </si>
  <si>
    <t>7.1</t>
  </si>
  <si>
    <t>7.2</t>
  </si>
  <si>
    <t>Customer satisfaction</t>
  </si>
  <si>
    <t>5.1</t>
  </si>
  <si>
    <t>1.1</t>
  </si>
  <si>
    <t>1.2</t>
  </si>
  <si>
    <t>1.3</t>
  </si>
  <si>
    <t>1.4</t>
  </si>
  <si>
    <t>1.5</t>
  </si>
  <si>
    <t>2.1</t>
  </si>
  <si>
    <t>2.2</t>
  </si>
  <si>
    <t>The following points, for example, are to be considered:
- Holding store, holding areas
- Marked containers for rejects, rework parts and adjustment parts
- Nonconforming products and nonconformity characteristics
- Identification/marking
- Defined transfer/rework stations in the production department.</t>
  </si>
  <si>
    <t>As embalagens atendem aos requisitos de contrato ?    Package is according client requirements?</t>
  </si>
  <si>
    <t>Os dados da qualidade e do processo são registrados de forma abrangente para que estes possam ser avaliados?
Is quality and process data recorded in a manor that can be analysed?</t>
  </si>
  <si>
    <t>Os dados da qualidade e do processo passam por uma avaliação estatísitica, resultando desta avaliação programas de melhoria?
Are the quality and process data statistically analysed and improvement programmes introduced?</t>
  </si>
  <si>
    <t>É feita uma análise das causas no caso de divergências relativas aos requisitos do produto/processo e é realizado um exame das ações quanto a sua eficácia?
Are the causes analysed and the corrective actions checked for effectiveness in the case of deviations from product and process requirements?</t>
  </si>
  <si>
    <t>Os processos e produtos são submetidos regularmente a uma auditoria?
Are the processes and products regularly audited?</t>
  </si>
  <si>
    <t>O produto e o processo são objeto de melhoria contínua?
Are the product and process subject to continuous improvement?</t>
  </si>
  <si>
    <t>São estipuladas metas tanto para o produto como para o processo, existindo um controle que verifica se estas são atingidas?
Are targets set for the product and process and are these monitored?</t>
  </si>
  <si>
    <t>Os fornecimentos atendem às exigências do cliente?
Are the customer requirements fulfilled before delivery?</t>
  </si>
  <si>
    <t>É feito um acompanhamento do cliente?
Is the customer service fulfilled?</t>
  </si>
  <si>
    <t>As reclamações são atendidas de modo imediato e o fornecimento de peças está garantido?
Are documented emergency plans/ strategies in place?</t>
  </si>
  <si>
    <t>O pessoal se encontra qualificado para as tarefas, as quais foi designado?
Are the personnel qualified for the individual tasks?</t>
  </si>
  <si>
    <t>VDA 6.3</t>
  </si>
  <si>
    <t>4.2.2</t>
  </si>
  <si>
    <t>4.2.1</t>
  </si>
  <si>
    <t>6.4.2</t>
  </si>
  <si>
    <t>4.1.1</t>
  </si>
  <si>
    <t>4.2.3</t>
  </si>
  <si>
    <t>4.2.4</t>
  </si>
  <si>
    <t>6.2.2</t>
  </si>
  <si>
    <t>The supplier must have established criteria for selection and re-evaluation of their sub-suppliers. Sub-suppliers must be qualified to meet the suppliers' customer requirement. Records of assessment results, if any, corrective actions and quality performance must be kept.</t>
  </si>
  <si>
    <t>Item</t>
  </si>
  <si>
    <t>Guidance / Suggestions for objective evidence</t>
  </si>
  <si>
    <t>1. Process / Product Development Planning</t>
  </si>
  <si>
    <t>3. Supplier Management</t>
  </si>
  <si>
    <t>Process:</t>
  </si>
  <si>
    <t>Yes/ No</t>
  </si>
  <si>
    <t>Accept:</t>
  </si>
  <si>
    <t xml:space="preserve">Has the supplier:
- received
- understood
- agrees to comply with
 the Navistar Engine Group Additional Quality Requirements?
</t>
  </si>
  <si>
    <t xml:space="preserve">Has the supplier:
- received
- understood
- agrees to comply with
the Navistar Engine Group Customer Specific Requirements (available on the www.internationalsupplier.com website?
</t>
  </si>
  <si>
    <t xml:space="preserve">Has the supplier:
- received
- understood
- agrees to comply with
the Navistar Engine Group D13 Packaging Specifications (available on the 
www.Internationalsupplier.com website?
</t>
  </si>
  <si>
    <t>Note any supplier concerns in the space below</t>
  </si>
  <si>
    <t>6. North American Supplement</t>
  </si>
  <si>
    <t>5. Customer Care / Customer Satisfaction</t>
  </si>
  <si>
    <t>General Evaluation</t>
  </si>
  <si>
    <t>90 to 100</t>
  </si>
  <si>
    <t>A</t>
  </si>
  <si>
    <t>80 to less than 90</t>
  </si>
  <si>
    <t>B</t>
  </si>
  <si>
    <t>Less than 80</t>
  </si>
  <si>
    <t>C</t>
  </si>
  <si>
    <t>A    Product Development Process</t>
  </si>
  <si>
    <t>Elements</t>
  </si>
  <si>
    <t>Product Development</t>
  </si>
  <si>
    <r>
      <t>E</t>
    </r>
    <r>
      <rPr>
        <vertAlign val="subscript"/>
        <sz val="12"/>
        <rFont val="Verdana"/>
        <family val="2"/>
      </rPr>
      <t>DE</t>
    </r>
  </si>
  <si>
    <t>Process Development</t>
  </si>
  <si>
    <r>
      <t>E</t>
    </r>
    <r>
      <rPr>
        <vertAlign val="subscript"/>
        <sz val="12"/>
        <rFont val="Verdana"/>
        <family val="2"/>
      </rPr>
      <t>PE</t>
    </r>
  </si>
  <si>
    <t>B    Production Process</t>
  </si>
  <si>
    <t>Elements / Process Steps</t>
  </si>
  <si>
    <t>Suppliers/raw-material</t>
  </si>
  <si>
    <r>
      <t>E</t>
    </r>
    <r>
      <rPr>
        <vertAlign val="subscript"/>
        <sz val="12"/>
        <rFont val="Verdana"/>
        <family val="2"/>
      </rPr>
      <t>z</t>
    </r>
  </si>
  <si>
    <r>
      <t>E</t>
    </r>
    <r>
      <rPr>
        <vertAlign val="subscript"/>
        <sz val="12"/>
        <rFont val="Verdana"/>
        <family val="2"/>
      </rPr>
      <t>K</t>
    </r>
  </si>
  <si>
    <t>1st process step</t>
  </si>
  <si>
    <r>
      <t>E</t>
    </r>
    <r>
      <rPr>
        <vertAlign val="subscript"/>
        <sz val="12"/>
        <rFont val="Verdana"/>
        <family val="2"/>
      </rPr>
      <t>1</t>
    </r>
  </si>
  <si>
    <t>2nd process step</t>
  </si>
  <si>
    <r>
      <t>E</t>
    </r>
    <r>
      <rPr>
        <vertAlign val="subscript"/>
        <sz val="12"/>
        <rFont val="Verdana"/>
        <family val="2"/>
      </rPr>
      <t>2</t>
    </r>
  </si>
  <si>
    <t>3rd process step</t>
  </si>
  <si>
    <r>
      <t>E</t>
    </r>
    <r>
      <rPr>
        <vertAlign val="subscript"/>
        <sz val="12"/>
        <rFont val="Verdana"/>
        <family val="2"/>
      </rPr>
      <t>3</t>
    </r>
    <r>
      <rPr>
        <sz val="10"/>
        <rFont val="Arial"/>
        <family val="2"/>
      </rPr>
      <t/>
    </r>
  </si>
  <si>
    <t>4th process step</t>
  </si>
  <si>
    <r>
      <t>E</t>
    </r>
    <r>
      <rPr>
        <vertAlign val="subscript"/>
        <sz val="12"/>
        <rFont val="Verdana"/>
        <family val="2"/>
      </rPr>
      <t>4</t>
    </r>
    <r>
      <rPr>
        <sz val="10"/>
        <rFont val="Arial"/>
        <family val="2"/>
      </rPr>
      <t/>
    </r>
  </si>
  <si>
    <t>5th process step</t>
  </si>
  <si>
    <r>
      <t>E</t>
    </r>
    <r>
      <rPr>
        <vertAlign val="subscript"/>
        <sz val="12"/>
        <rFont val="Verdana"/>
        <family val="2"/>
      </rPr>
      <t>5</t>
    </r>
    <r>
      <rPr>
        <sz val="10"/>
        <rFont val="Arial"/>
        <family val="2"/>
      </rPr>
      <t/>
    </r>
  </si>
  <si>
    <t>6th process step</t>
  </si>
  <si>
    <r>
      <t>E</t>
    </r>
    <r>
      <rPr>
        <vertAlign val="subscript"/>
        <sz val="12"/>
        <rFont val="Verdana"/>
        <family val="2"/>
      </rPr>
      <t>6</t>
    </r>
    <r>
      <rPr>
        <sz val="10"/>
        <rFont val="Arial"/>
        <family val="2"/>
      </rPr>
      <t/>
    </r>
  </si>
  <si>
    <t>7th process step</t>
  </si>
  <si>
    <r>
      <t>E</t>
    </r>
    <r>
      <rPr>
        <vertAlign val="subscript"/>
        <sz val="12"/>
        <rFont val="Verdana"/>
        <family val="2"/>
      </rPr>
      <t>7</t>
    </r>
    <r>
      <rPr>
        <sz val="10"/>
        <rFont val="Arial"/>
        <family val="2"/>
      </rPr>
      <t/>
    </r>
  </si>
  <si>
    <t>8th process step</t>
  </si>
  <si>
    <r>
      <t>E</t>
    </r>
    <r>
      <rPr>
        <vertAlign val="subscript"/>
        <sz val="12"/>
        <rFont val="Verdana"/>
        <family val="2"/>
      </rPr>
      <t>8</t>
    </r>
    <r>
      <rPr>
        <sz val="10"/>
        <rFont val="Arial"/>
        <family val="2"/>
      </rPr>
      <t/>
    </r>
  </si>
  <si>
    <t>9th process step</t>
  </si>
  <si>
    <r>
      <t>E</t>
    </r>
    <r>
      <rPr>
        <vertAlign val="subscript"/>
        <sz val="12"/>
        <rFont val="Verdana"/>
        <family val="2"/>
      </rPr>
      <t>9</t>
    </r>
    <r>
      <rPr>
        <sz val="10"/>
        <rFont val="Arial"/>
        <family val="2"/>
      </rPr>
      <t/>
    </r>
  </si>
  <si>
    <t>10th process step</t>
  </si>
  <si>
    <r>
      <t>E</t>
    </r>
    <r>
      <rPr>
        <vertAlign val="subscript"/>
        <sz val="12"/>
        <rFont val="Verdana"/>
        <family val="2"/>
      </rPr>
      <t>10</t>
    </r>
    <r>
      <rPr>
        <sz val="10"/>
        <rFont val="Arial"/>
        <family val="2"/>
      </rPr>
      <t/>
    </r>
  </si>
  <si>
    <r>
      <t>E</t>
    </r>
    <r>
      <rPr>
        <vertAlign val="subscript"/>
        <sz val="12"/>
        <rFont val="Verdana"/>
        <family val="2"/>
      </rPr>
      <t>PG</t>
    </r>
  </si>
  <si>
    <t>(average of process step 1-n)</t>
  </si>
  <si>
    <t>Sub-Elements</t>
  </si>
  <si>
    <t>Personnel/Qualification</t>
  </si>
  <si>
    <r>
      <t>E</t>
    </r>
    <r>
      <rPr>
        <vertAlign val="subscript"/>
        <sz val="12"/>
        <rFont val="Verdana"/>
        <family val="2"/>
      </rPr>
      <t>U1</t>
    </r>
  </si>
  <si>
    <t>Production/ Machinery/ Equipment</t>
  </si>
  <si>
    <r>
      <t>E</t>
    </r>
    <r>
      <rPr>
        <vertAlign val="subscript"/>
        <sz val="12"/>
        <rFont val="Verdana"/>
        <family val="2"/>
      </rPr>
      <t>U2</t>
    </r>
  </si>
  <si>
    <r>
      <t>E</t>
    </r>
    <r>
      <rPr>
        <vertAlign val="subscript"/>
        <sz val="12"/>
        <rFont val="Verdana"/>
        <family val="2"/>
      </rPr>
      <t>U3</t>
    </r>
  </si>
  <si>
    <r>
      <t>E</t>
    </r>
    <r>
      <rPr>
        <vertAlign val="subscript"/>
        <sz val="12"/>
        <rFont val="Verdana"/>
        <family val="2"/>
      </rPr>
      <t>U4</t>
    </r>
  </si>
  <si>
    <t>.1</t>
  </si>
  <si>
    <t>.2</t>
  </si>
  <si>
    <t>.3</t>
  </si>
  <si>
    <t>.4</t>
  </si>
  <si>
    <r>
      <t>E</t>
    </r>
    <r>
      <rPr>
        <vertAlign val="subscript"/>
        <sz val="13"/>
        <rFont val="Verdana"/>
        <family val="2"/>
      </rPr>
      <t>DE</t>
    </r>
  </si>
  <si>
    <t>.5</t>
  </si>
  <si>
    <r>
      <t>E</t>
    </r>
    <r>
      <rPr>
        <vertAlign val="subscript"/>
        <sz val="13"/>
        <rFont val="Verdana"/>
        <family val="2"/>
      </rPr>
      <t>PE</t>
    </r>
  </si>
  <si>
    <t>.6</t>
  </si>
  <si>
    <t>.7</t>
  </si>
  <si>
    <r>
      <t>E</t>
    </r>
    <r>
      <rPr>
        <vertAlign val="subscript"/>
        <sz val="13"/>
        <rFont val="Verdana"/>
        <family val="2"/>
      </rPr>
      <t>Z</t>
    </r>
  </si>
  <si>
    <t xml:space="preserve">4.1 Personnel/Qualification </t>
  </si>
  <si>
    <t>4.2 Production/ Machinery/ Equipment</t>
  </si>
  <si>
    <t>4.4 Non Conformity analysis corrections/
Cont. improv.</t>
  </si>
  <si>
    <t>.8</t>
  </si>
  <si>
    <t>.9</t>
  </si>
  <si>
    <t>.10</t>
  </si>
  <si>
    <r>
      <t>E</t>
    </r>
    <r>
      <rPr>
        <vertAlign val="subscript"/>
        <sz val="11"/>
        <rFont val="Verdana"/>
        <family val="2"/>
      </rPr>
      <t>1</t>
    </r>
  </si>
  <si>
    <r>
      <t>E</t>
    </r>
    <r>
      <rPr>
        <vertAlign val="subscript"/>
        <sz val="11"/>
        <rFont val="Verdana"/>
        <family val="2"/>
      </rPr>
      <t>2</t>
    </r>
  </si>
  <si>
    <r>
      <t>E</t>
    </r>
    <r>
      <rPr>
        <vertAlign val="subscript"/>
        <sz val="11"/>
        <rFont val="Verdana"/>
        <family val="2"/>
      </rPr>
      <t>3</t>
    </r>
  </si>
  <si>
    <r>
      <t>E</t>
    </r>
    <r>
      <rPr>
        <vertAlign val="subscript"/>
        <sz val="11"/>
        <rFont val="Verdana"/>
        <family val="2"/>
      </rPr>
      <t>4</t>
    </r>
  </si>
  <si>
    <r>
      <t>E</t>
    </r>
    <r>
      <rPr>
        <vertAlign val="subscript"/>
        <sz val="11"/>
        <rFont val="Verdana"/>
        <family val="2"/>
      </rPr>
      <t>5</t>
    </r>
  </si>
  <si>
    <r>
      <t>E</t>
    </r>
    <r>
      <rPr>
        <vertAlign val="subscript"/>
        <sz val="11"/>
        <rFont val="Verdana"/>
        <family val="2"/>
      </rPr>
      <t>6</t>
    </r>
  </si>
  <si>
    <r>
      <t>E</t>
    </r>
    <r>
      <rPr>
        <vertAlign val="subscript"/>
        <sz val="11"/>
        <rFont val="Verdana"/>
        <family val="2"/>
      </rPr>
      <t>7</t>
    </r>
  </si>
  <si>
    <r>
      <t>E</t>
    </r>
    <r>
      <rPr>
        <vertAlign val="subscript"/>
        <sz val="11"/>
        <rFont val="Verdana"/>
        <family val="2"/>
      </rPr>
      <t>8</t>
    </r>
  </si>
  <si>
    <r>
      <t>E</t>
    </r>
    <r>
      <rPr>
        <vertAlign val="subscript"/>
        <sz val="11"/>
        <rFont val="Verdana"/>
        <family val="2"/>
      </rPr>
      <t>9</t>
    </r>
  </si>
  <si>
    <r>
      <t>E</t>
    </r>
    <r>
      <rPr>
        <vertAlign val="subscript"/>
        <sz val="11"/>
        <rFont val="Verdana"/>
        <family val="2"/>
      </rPr>
      <t>10</t>
    </r>
  </si>
  <si>
    <t>Evaluation of sub-elements with ref. to quality managment, BG element (average process step 1-n)</t>
  </si>
  <si>
    <r>
      <t>E</t>
    </r>
    <r>
      <rPr>
        <vertAlign val="subscript"/>
        <sz val="11"/>
        <rFont val="Verdana"/>
        <family val="2"/>
      </rPr>
      <t>U1(%)</t>
    </r>
  </si>
  <si>
    <r>
      <t>E</t>
    </r>
    <r>
      <rPr>
        <vertAlign val="subscript"/>
        <sz val="11"/>
        <rFont val="Verdana"/>
        <family val="2"/>
      </rPr>
      <t>U2(%)</t>
    </r>
  </si>
  <si>
    <r>
      <t>E</t>
    </r>
    <r>
      <rPr>
        <vertAlign val="subscript"/>
        <sz val="11"/>
        <rFont val="Verdana"/>
        <family val="2"/>
      </rPr>
      <t>U3(%)</t>
    </r>
  </si>
  <si>
    <r>
      <t>E</t>
    </r>
    <r>
      <rPr>
        <vertAlign val="subscript"/>
        <sz val="11"/>
        <rFont val="Verdana"/>
        <family val="2"/>
      </rPr>
      <t>U4(%)</t>
    </r>
  </si>
  <si>
    <t>5 Customer care / Customer satisfaction (services)</t>
  </si>
  <si>
    <t>Groups of Products</t>
  </si>
  <si>
    <t xml:space="preserve">Process Step </t>
  </si>
  <si>
    <r>
      <t>E</t>
    </r>
    <r>
      <rPr>
        <vertAlign val="subscript"/>
        <sz val="10"/>
        <rFont val="Verdana"/>
        <family val="2"/>
      </rPr>
      <t>P</t>
    </r>
    <r>
      <rPr>
        <sz val="10"/>
        <rFont val="Verdana"/>
        <family val="2"/>
      </rPr>
      <t xml:space="preserve"> (%)    =    E</t>
    </r>
    <r>
      <rPr>
        <vertAlign val="subscript"/>
        <sz val="10"/>
        <rFont val="Verdana"/>
        <family val="2"/>
      </rPr>
      <t>DE</t>
    </r>
    <r>
      <rPr>
        <sz val="10"/>
        <rFont val="Verdana"/>
        <family val="2"/>
      </rPr>
      <t xml:space="preserve"> + E</t>
    </r>
    <r>
      <rPr>
        <vertAlign val="subscript"/>
        <sz val="10"/>
        <rFont val="Verdana"/>
        <family val="2"/>
      </rPr>
      <t xml:space="preserve">PE </t>
    </r>
    <r>
      <rPr>
        <sz val="10"/>
        <rFont val="Verdana"/>
        <family val="2"/>
      </rPr>
      <t>+ E</t>
    </r>
    <r>
      <rPr>
        <vertAlign val="subscript"/>
        <sz val="10"/>
        <rFont val="Verdana"/>
        <family val="2"/>
      </rPr>
      <t>Z</t>
    </r>
    <r>
      <rPr>
        <sz val="10"/>
        <rFont val="Verdana"/>
        <family val="2"/>
      </rPr>
      <t xml:space="preserve"> + E</t>
    </r>
    <r>
      <rPr>
        <vertAlign val="subscript"/>
        <sz val="10"/>
        <rFont val="Verdana"/>
        <family val="2"/>
      </rPr>
      <t>PG</t>
    </r>
    <r>
      <rPr>
        <sz val="10"/>
        <rFont val="Verdana"/>
        <family val="2"/>
      </rPr>
      <t xml:space="preserve"> + E</t>
    </r>
    <r>
      <rPr>
        <vertAlign val="subscript"/>
        <sz val="10"/>
        <rFont val="Verdana"/>
        <family val="2"/>
      </rPr>
      <t>K</t>
    </r>
  </si>
  <si>
    <t>(%)</t>
  </si>
  <si>
    <t>=</t>
  </si>
  <si>
    <t>Explanations</t>
  </si>
  <si>
    <t>Observations related to element/ question:</t>
  </si>
  <si>
    <t>Part</t>
  </si>
  <si>
    <t>Questions</t>
  </si>
  <si>
    <t>A. Product Development Process</t>
  </si>
  <si>
    <t>2. Process Development</t>
  </si>
  <si>
    <t>B. Production Process</t>
  </si>
  <si>
    <t>Classification</t>
  </si>
  <si>
    <t>Product Development Process / Production Process</t>
  </si>
  <si>
    <t>Report:</t>
  </si>
  <si>
    <t>Assessment Score</t>
  </si>
  <si>
    <r>
      <t>Conformance Level (average E</t>
    </r>
    <r>
      <rPr>
        <vertAlign val="subscript"/>
        <sz val="10.5"/>
        <rFont val="Verdana"/>
        <family val="2"/>
      </rPr>
      <t>1</t>
    </r>
    <r>
      <rPr>
        <sz val="10.5"/>
        <rFont val="Verdana"/>
        <family val="2"/>
      </rPr>
      <t>-E</t>
    </r>
    <r>
      <rPr>
        <vertAlign val="subscript"/>
        <sz val="10.5"/>
        <rFont val="Verdana"/>
        <family val="2"/>
      </rPr>
      <t>n</t>
    </r>
    <r>
      <rPr>
        <sz val="10.5"/>
        <rFont val="Verdana"/>
        <family val="2"/>
      </rPr>
      <t>)</t>
    </r>
  </si>
  <si>
    <t>Transport/ Handling/Storage/Packaging</t>
  </si>
  <si>
    <t>NCR handling / C/A /Cont. improv.</t>
  </si>
  <si>
    <t>B report Page 1</t>
  </si>
  <si>
    <t>Grade (%)</t>
  </si>
  <si>
    <t>4.3 Transport/
Parts Handling / Storage / Packaging</t>
  </si>
  <si>
    <t>A    Product / Process Development Process</t>
  </si>
  <si>
    <t>3 Supplier Management</t>
  </si>
  <si>
    <t>4 Production (Evaluate each process step)</t>
  </si>
  <si>
    <t>B  Production Process</t>
  </si>
  <si>
    <r>
      <t>Conformance Level E</t>
    </r>
    <r>
      <rPr>
        <vertAlign val="subscript"/>
        <sz val="10"/>
        <rFont val="Verdana"/>
        <family val="2"/>
      </rPr>
      <t>P</t>
    </r>
    <r>
      <rPr>
        <sz val="10"/>
        <rFont val="Verdana"/>
        <family val="2"/>
      </rPr>
      <t xml:space="preserve"> (%) per groups of products: </t>
    </r>
  </si>
  <si>
    <t># of evaluated elements</t>
  </si>
  <si>
    <t>C Report, page 1</t>
  </si>
  <si>
    <t>D Report, page 1</t>
  </si>
  <si>
    <t>Product Desc.:</t>
  </si>
  <si>
    <t>Assessor:</t>
  </si>
  <si>
    <t>Part number:</t>
  </si>
  <si>
    <t>Lot code:</t>
  </si>
  <si>
    <t>Mfg. date:</t>
  </si>
  <si>
    <t>Result:</t>
  </si>
  <si>
    <t xml:space="preserve">%OK    </t>
  </si>
  <si>
    <t>Product characteristic</t>
  </si>
  <si>
    <t>Gaging / Test Method</t>
  </si>
  <si>
    <t>Nominal</t>
  </si>
  <si>
    <t>Tolerance</t>
  </si>
  <si>
    <t>Measured Value (s)</t>
  </si>
  <si>
    <t>OK / NG</t>
  </si>
  <si>
    <t>Hold Tag:</t>
  </si>
  <si>
    <t>8D or CAR:</t>
  </si>
  <si>
    <t>Supplier Concurrence:</t>
  </si>
  <si>
    <t>Corrective Actions for Minor non-conformances:</t>
  </si>
  <si>
    <t>Points</t>
  </si>
  <si>
    <t>Evaluation of compliance with individual requirements</t>
  </si>
  <si>
    <t>No comments</t>
  </si>
  <si>
    <t xml:space="preserve">The following points, for example, are to be considered:
- Cooperation on improvement programs (participation)
- Worker self assessments (self audit, operator TPM)
- Process approval/release
- Set up release/First/last production piece testing / inspection)
- Process control (Interpretation of control charts)
- Authority to stop production.
</t>
  </si>
  <si>
    <t xml:space="preserve">The following points, for example, are to be considered:
- Tooling plans
- Tool setting aids/comparison aids [checking aids]
- Flexible tool change equipment
- Limits patterns [SPC out of control conditions]
</t>
  </si>
  <si>
    <t xml:space="preserve"> Are the causes analysed and the corrective actions checked for effectiveness in the case of deviations from product and process requirements?</t>
  </si>
  <si>
    <t>Location:</t>
  </si>
  <si>
    <t>If Remedial Action required:</t>
  </si>
  <si>
    <t>Acceptable</t>
  </si>
  <si>
    <t>Improvement Needed</t>
  </si>
  <si>
    <t>Unacceptable</t>
  </si>
  <si>
    <t>Evaluation</t>
  </si>
  <si>
    <t>Not answered</t>
  </si>
  <si>
    <t xml:space="preserve">Assess process 2 through 10 only when process flow for different products are assessed </t>
  </si>
  <si>
    <t>Q.</t>
  </si>
  <si>
    <t>Are the customer requirements available?</t>
  </si>
  <si>
    <t>4.1 Production - Personnel - Qualifications</t>
  </si>
  <si>
    <t>4.2 Production Machinery / Equipment</t>
  </si>
  <si>
    <t>4.3 Production - Transport / Production Handling / Storage / Packaging</t>
  </si>
  <si>
    <t>4.4 Non-conformity / corrective action analysis / continuous improvement</t>
  </si>
  <si>
    <t>C. Supplement</t>
  </si>
  <si>
    <t>Is a Product Development Plan available and are the prescribed aims [targets] adhered to?</t>
  </si>
  <si>
    <t xml:space="preserve">The following points, for example, are to be considered:
- Sufficient inspection and test possibilities (capabilities, lab scope) Laboratory and measuring equipment)
- Internal/external inspections and tests
- Supplied gauges/surveys
- Drawings/order details/specifications
- Quality assurance agreements [ppm, delivery]
- Coordination of inspection and testing procedures, proceedings and frequencies [control plan]
- Analysis of nonconformity focal points [scrap analysis]
- Capability evidence. [reviewed and analyzed]
</t>
  </si>
  <si>
    <t xml:space="preserve">The known requirements must be checked for feasibility through interdisciplinary cooperation, here the customer requirements have special significance. Requirements to the following points, for example, are to be considered:
- Design/Engineering
- Quality
- Process equipment, resources
- Special characteristics
- Company objectives
- Directives, standards, legislation
- Environmental aspects
- Delivery dates/Time frames
- Cost frame.
</t>
  </si>
  <si>
    <t>All customer requirements for the product to be developed must be known and included in the development. The following points, for example, are to be considered:
- Drawings, standards, specifications, performance specification
- Logistic concepts
- Technical specifications, test specifications
- Quality agreements, target agreements
- Important product/process characteristics
- Purchase order documents with parts lists and delivery dates
- Legislation/Directives
- Waste management plans, environmental aspects.</t>
  </si>
  <si>
    <t>The product development plan is an integral part of the project plan and stands in correlation with the process development plan. All activities, including those for suppliers, are to be established until start of series [after job1, full, after PPAP] production. The targets must be derived from the requirements and maintained at the established project phases. The following points, for example, are to be considered:
- Customer requirements
- Costs
- Deadlines: Planning/Purchasing release, modification stoppages [design freeze]
- Prototype/Pilot production, start of series production [after job1, full, after PPAP]
- Resources (manning, equipment, tooling) studies
- Setting and monitoring the target
- Regular information to the company management
- Simultaneous Engineering Teams (SET)  [Concurrent Engineering]</t>
  </si>
  <si>
    <t xml:space="preserve">The product risks are to be pointed out and continually reduced with appropriate measures, through interdisciplinary cooperation,  also with the customer and suppliers. For complex parts or complete function systems, the use of a system FMEA is sensible (see VDA Volume 4, Part 1 and 2, [System FMEA references have been removed from AIAG FMEA 4th edition]). Other comparable analysis techniques are to be agreed with the customer. The following points, for example, are to be considered:
- Customer requirements/performance specifications
- Function, safety, reliability, maintainability, important characteristics
- Environmental aspects
- Involvement of all affected areas
- Trial and test results
- Product-specific measures from [to] the process FMEA.
</t>
  </si>
  <si>
    <t>A pre-production is required to be able to evaluate and, if necessary, correct all production factors and influences at an early stage. In serial production [after job 1, after PPAP, full], bottlenecks and quality impairment [scrap and rework], shall become avoidable [corrective actions are effective]. The following points, for example, are to be considered:
- Customer requirements
- Establishing minimum numbers of production pieces
- Process capability analysis
- Measuring equipment capability
- Readiness of the production materials and equipment for series [after job1, after PPAP, full] (measuring records,[evidence]
- First sample inspection
- Handling, packaging, marking and storage
- Personnel qualification
- Work/Inspection instructions
- Arrangement of work/inspection stations.</t>
  </si>
  <si>
    <t>The releases/qualification records of all individual parts, subassemblies and purchased parts are to be proven. The following points, for example, are to be considered:
- Product trials (e.g. fitting inspections [do parts fit in assembly/application], functional tests, durability checks, environmental simulations)
- Status of the prototype parts
- Pilot series model
- Production/inspection, measuring and test equipment in experimental installation.</t>
  </si>
  <si>
    <t>The required resources are to taken from the quotation calculation and the preplanning. They must be available, or planned and provided at the respectively appointed [appropriate] time. The required means for this must be included in the project. The following points, for example, are to be considered:
- Customer requirements
- Qualified personnel
- Lost time through absenteeism [controllable and uncontrollable]
- Through put/Processing time
- Buildings, premises
- Experimental installation 
- Prototype construction
- Tools/Equipment
- Test/Inspection/Laboratory equipment.</t>
  </si>
  <si>
    <t xml:space="preserve">The releases/qualification records of all individual parts, subassemblies and purchased parts, production, inspection , measuring and test equipment, are to be proven. The following points, for example, are to be considered:
- Product trials (e.g. fitting inspection (dimensional, into assembly/application), functional test,  durability check, environmental simulations)
- Pilot production parts
- First sample 
- Capability records of important product/process characteristics
- Logistic concept (e.g. checking suitability of packaging by a test dispatch)
- Tools, machines, equipment, inspection, measuring and test equipment.
</t>
  </si>
  <si>
    <t>The required stock levels must already be determined and considered during process planning. When requirements change, the analyzed stock levels, if necessary, are to be updated. The following points, for example, are to be considered:
- Customer requirements
- KANBAN/Just in time
- Storage costs
- Emergency strategy when input material bottlenecks occur [contingency plan, expedited shipments]
- FIFO (first in/first out).</t>
  </si>
  <si>
    <t xml:space="preserve">The following points, for example, are to be considered:
- Packaging
- Storage administration system [Warehouse management, MRP/ERP system]
- FIFO (first in/first out)
- Tidiness and cleanliness [housekeeping, 5S]
- Climatic conditions [ambient conditions]
- Protection against damage/contamination [preservation]
- Identification
- (Traceability/Inspection status/Sequence of operations/Application status)
- Safety against mix ups [prevention]
- Secure  storage (fitted and used). [finished goods, WIP]
</t>
  </si>
  <si>
    <t xml:space="preserve">The following points, for example, are to be considered:
- Introduction/Training/Qualification records about the process
- Knowledge of the product and nonconformities which have occurred
- Instructions in health and safety at work/Environmental aspects [MSDS, OSHA, ISO 14001]
- Instructions for the handling of „components with special verification requirements“ [special characteristics]
- [Operator] Qualification records (e.g. Welder certificates, sight tests [vision, color], driving license for industrial trucks).
</t>
  </si>
  <si>
    <t>When planning personnel, the absentee figures (illness/holidays/[vacation]/training courses) are to be considered. The required qualifications of replacement personnel are also to be ensured. The following points, for example, are to be considered:
- Shift plan ([Union] contract related)
- Qualification records (Qualification matrix) [compentency]
- Work analyses/Time and motion studies.</t>
  </si>
  <si>
    <t>The willingness to work [morale, commitment] must be promoted through targeted information and thereby, the quality awareness increased. [information sharing] The following points, for example, are to be considered:
- Quality information (Specified/Actual values)
- Improvement suggestions
- Voluntary activities (Training courses, quality circles, [first responder]
- Low illness frequency rate
- Contribution to quality improvement
- Self assessments.
Comment: The question also stands in connection with question 7.5. [see question 5.5]</t>
  </si>
  <si>
    <t>The following points, for example, are to be considered:
- Machine/Process capability evidence important characteristics / process parameters
- Compulsory control/regulation of important parameters [process control of special characteristics]
- Warnings when deviations from specified values occur (e.g. lamps, sirens, shutdown) [andon lights, r/y/g status lights]
- Feed and delivery equipment [conveyors and transfer mechanisms, loading/unloading equipment]
- Maintenance and repair status of tools/plants/machines (including scheduled maintenance).</t>
  </si>
  <si>
    <t xml:space="preserve">The following points, for example, are to be considered:
- Reliability, function and corrosion resistance tests [preservation]
- Measuring accuracy/inspection, measuring and test equipment capabilities
- Data acquisition [Quality records, process data] and analysis
- Calibration records.
</t>
  </si>
  <si>
    <t>Process parameters and inspection and testing characteristics are always to be given with tolerances. Manufacturing and inspection documents must be available at the work/inspection stations. Nonconformities and implemented corrective actions must be documented.
The following points, for example, are to be considered:
- Process parameters (e.g. pressures, temperatures, times, speeds)
- Machine/tool/auxiliary means [perisable tooling] data (Tool and machine numbers)
- Inspection requirements (important characteristics, inspection, measuring and test equipment, methods, frequencies)
- Intervention limits [Control limits] in process control charts
- Machine and process capability records
- Operating instructions
- Work instructions
- Inspection instructions
- Information on the current nonconformities [log, check list]</t>
  </si>
  <si>
    <t xml:space="preserve">“Release to serial production“ (first piece inspection, set-up inspection) is the contract-related first and re-release for the start of the production. The release is necessary for product and process and must be carried out, in writing, by authorized employees with the help of acceptance criteria. At this point, known problems in the product / process planning and/or previous serial production must be eliminated. The release inspection and tests must be made according to clear inspection instructions, to ensure their reproducibility. Here, the use of a checklist is recommended. If production is continued after the extraction of test pieces, the products must be placed on hold until release of the test pieces. Reworked products are to be included in the release process. The following points, for example, are to be considered:
- New, changed product
- Standstill of the equipment/process interruption
- Repair, tool change
- Material change (e.g. Batch/heat change)
- Changed production parameters
- First production piece testing with documentation
- Topicality of the parameters
- Tidiness and cleanliness at the work station [housekeeping, 5S]
- Packaging
- Release /modification status of tools and inspection, measuring and test equipment
</t>
  </si>
  <si>
    <t xml:space="preserve">The following points, for example, are to be considered:
- Sufficiently suitable transport means [internal, between processes, to/from warehouse]
- Defined storage areas
- Minimal/no intermediate store [minimize WIP]
- KANBAN
- Just in time
- First in/first out
- Storage administration [inventory management]
- Modification status [Rework / in-process status identified]
- Only transfer of satisfactory parts [only good parts go downstream]
- Recording production pieces numbers/evaluation [production and inspection results]
- Information flow.
Comment: When material/purchased parts are delivered directly to the respective production plants, the requirements according to question 3.7 are also to be considered.
</t>
  </si>
  <si>
    <t>The following points, for example, are to be considered:
- Stock levels
- Protection against damage
- Parts positioning
- Tidiness, cleanliness, [housekeeping, 5S] overstocking (storage areas, containers)
- Monitoring of the storage time [shelf life monitoring]
- Environmental influences, air conditioning. [storage conditions]
Comment: When material/purchased parts are delivered directly to the respective production plants, the requirements according to question 3.5 and 3.6 are also to be considered.</t>
  </si>
  <si>
    <t>Appropriate to the product risk, the traceability along the entire process chain from supplier to customer, must be guaranteed. The following points, for example, are to be considered:
- Identification/Marking of parts
- Identification/Marking of the operational, inspection and test and application status
- Batch/heat numbering
- Expiry date
- Removal of invalid identification/marking
- Working documents with parts/production data.</t>
  </si>
  <si>
    <t>Tools, machinery, inspection, measuring and test equipment, not in use and not released, must also be correctly stored and administrated. The following points, for example, are to be considered:
- Storage without risk of damage
- Tidiness and cleanliness [housekeeping, 5S]
- Defined storage location
- Administered issue [controlled release from storage]
- Environmental influences [on storing of tools, machinery, etc]
- Identification/Marking
- Defined release and revision status.</t>
  </si>
  <si>
    <t>Quality and process data must be completely available to prove the compliance with requirements. They must be able to be evaluated. Special events are to be documented (Logbook). The following points, for example, are to be considered:
- General charts [inspection logs, run charts]
- Nonconformity lists
- Control charts
- Data acquisition
- Recorders for process parameters (e.g. temperature, time, pressure)
- Plant standstill [planned shutdowns]
- Parameter changes [process settings]
- Power cuts. [power outage]</t>
  </si>
  <si>
    <t xml:space="preserve">When product/process failures have occurred, appropriate immediate actions (such as placing on hold, sorting, informing, [containment]) must be carried out, to ensure compliance with the requirements, until the cause of the failure has been removed and the effectiveness of corrective actions has been proven. The following points, for example, are to be considered:
- Additional dimensional, material, functional, endurance tests
- Cause/effect diagram
- Taguchi, Shainin
- FMEA/Fault analysis
- Process capability analysis
- Quality Circle
- 8D-Method.
</t>
  </si>
  <si>
    <t xml:space="preserve">The improvement potential must be determined from previous findings about quality, costs and service [delivery] The following points, for example, are to be considered:
- Cost optimization 
- Reduction of waste (e.g. rejects and rework)
- Improving of process safety [variation reduction] (e.g. process analysis)
- Optimizing set-up times, raising plant availability [uptime]
- Reducing through-put/processing times
- Reducing stock levels.
</t>
  </si>
  <si>
    <t xml:space="preserve">Target parameters must be agreed and feasible, the topicality [current and correct version] is to be guaranteed. Special measures required are to be established and implemented, if necessary. The following points, for example, are to be considered:
- Presence and absence of personnel
- Number of production pieces produced
- Quality indices (e.g. failure rates, audit results)
- Through-put/processing times
- Nonconformity costs
- Process characteristic values (e.g. process capability).
</t>
  </si>
  <si>
    <t xml:space="preserve">All requirements are considered, especially those which go into the supplier evaluation by the customer.
The following points, for example, are to be considered:
- Quality agreements
- Dispatch audits [dock audits]
- Endurance testing (Investigating failure conduct)
- Storage/Call off processing/parts provision/dispatch [shipping]
- Functional testing
- Suitability of inspection, measurement and test equipment
- Agreed inspection and testing procedures
- Topicality [correct and latest version] of the specifications.
</t>
  </si>
  <si>
    <t>It is to be guaranteed, that competent contact people for the various organization departments of the customer are available. Customer support is also a measure of active cooperation. The sub-supplier has the duty to observe and, if necessary, improve, his products across all development and application phases. The following points, for example, are to be considered:
- Records of customer visits, if necessary, deriving measures [corrective actions]
- Knowledge of product application
- Knowledge of product problems
- Implementation of new requirements
- Notification of improvement measures
- Notification of product/process changes/redeployments, (also of suppliers)
- First/repeat samplings (Trial/Series)
- Information about nonconformities.</t>
  </si>
  <si>
    <t xml:space="preserve">The following items should be considered: 
- contingency plans for product/equiment/utilities/manning issues, 
- capability of and reaction to containment activities </t>
  </si>
  <si>
    <t>The capabilities and performances of a supplier are to be checked at defined intervals and recorded and evaluated in a part-specific listing (supplier catalog) [supplier score card]. Qualification programs [supplier remedial activities and monitoring] are to be established when negative results are found. The implementation [and effectiveness] is to be proven [validated]. The following points, for example, are to be considered:
- Records about quality meetings [minutes and action item list]
- Agreements [supplier buy-in] about and monitoring of improvement programs
- Inspection and measuring records of improved components [e.g PPAP]
- Analysis of nonconformity focal points/problem suppliers.</t>
  </si>
  <si>
    <t xml:space="preserve">Personnel responsible for the following areas, for example, are to be considered:
- Supplier selection, evaluation, qualification
- Product inspection, measuring and testing
- Storage/Transport
- Logistics.
Knowledge must be available, for example, about:
- Product/specifications/special customer requirements
- Standards/legislation
- Packaging
- Processing
- Evaluation methods (e.g. audits, statistics)
- Quality techniques (e.g. 8D-Method, Cause/Effect diagram)
- Foreign languages.
</t>
  </si>
  <si>
    <t xml:space="preserve">The following points, for example, are to be considered:
- Tidiness and cleanliness [housekeeping, 5S]
- Carrying out or ordering repair and maintenance work
- Providing parts/storage
- Carrying out/ordering the installation and calibration of inspection, measuring and test equipment.
</t>
  </si>
  <si>
    <t xml:space="preserve">Findings and problem points are to be related [forwarded] to the responsible departments, which must then work out and implement improvements. The following points, for example, are to be considered:
- Process capabilities
- Failure modes/failure frequencies
- Nonconformity costs
- Process parameter
- Rejects/rework
- On hold notifications/Sorting actions
- Cycle, through put/processing times
- Reliability/Failure conduct.
The following, for example, can be used:
- SPC
- Pareto Analysis
- Cause/effect diagrams
</t>
  </si>
  <si>
    <t>Audit plans for the product and it’s manufacturing process must be available. Audit reasons are, for example:
- New projects/processes/products
- Nonconformity with quality requirements (internal/external)
- Maintaining records of the compliance with quality requirements
- Identifying improvement potentials.
Nonconformity reports (NCR’s) are to be distributed to the responsible parties, the improvement measures are to be monitored. The following points, for example, are to be considered:
- Customer requirements
- Important characteristics
- Function
- Process parameters/capabilities
- Marking/identification, Packaging
- Established processes/procedures.</t>
  </si>
  <si>
    <t xml:space="preserve">Responsible personnel, for example, for the following areas are to be considered:
- Customer service
- Product inspection and testing
- Storage/Transport
- Logistics
- Fault analysis.
Knowledge [Compentency] of the following, for example, must be available:
- Product/specifications/special customer requirements
- Standards/Legislation
- Processing/Application
- Evaluation methods (e.g. audit, statistics)
- Quality techniques (e.g. 8D Method, Cause/effect diagram)
- Foreign languages.
</t>
  </si>
  <si>
    <t>Is the personnel qualified for the individual tasks?</t>
  </si>
  <si>
    <t>What is the plan to substitute personnel in case of absence?</t>
  </si>
  <si>
    <t>Is there a Gage Management System and Measurement System Analysis for production equipment and devices ? Do they execute it and is it effective?</t>
  </si>
  <si>
    <t>The following points are to be considered: 
- MSA manual latest revision available, 
- MSA study results (R&amp;R, Linearity, Bias, Stability) are available, 
- MSA results are analyzed and corrective action are initiated, 
- Criteria for frequency of study are defined.
- Equipment is calibrated with traceable standards
- Use of equipment with expired calibration dates is prevented</t>
  </si>
  <si>
    <t>The environmental conditions (also for repairs/rework) are to be tuned [appropriate] to the work contents and the products, to avoid contamination, damage and mix up / misinterpretation. The following points, for example, are to be considered
- Ergonomics
- Lighting
- Tidiness and cleanliness [housekeeping]
- Environmental protection [work area, noise, contamination]
- Surroundings/Handling of the components
- Health and safety at work.</t>
  </si>
  <si>
    <t>Are the work places, inspection areas and test areas suited to the requirements?</t>
  </si>
  <si>
    <t>Has a preventive maintenance plan been established? Is it monitored and followed?</t>
  </si>
  <si>
    <t>Has a list with critical equipment and critical parts been established and up to date?</t>
  </si>
  <si>
    <t>The following items should be considerd: 
- does the supplier have a copy of the customer's packaging requirements?, 
- are the requirements being followed?
- does supplier have an access to the latest D13 specification?</t>
  </si>
  <si>
    <t>Is the Packaging is according customer requirements?</t>
  </si>
  <si>
    <t>Is quality and process data recorded in a manner that can be analysed?</t>
  </si>
  <si>
    <t>(Navistar Supplier Assessment)</t>
  </si>
  <si>
    <t>Is an approval for production starts issued and are adjustment details, as well as deviations recorded?</t>
  </si>
  <si>
    <t>Can the quality requirements be monitored effectively during serial production with the implemented inspection, measuring and test equipment?</t>
  </si>
  <si>
    <t>Are the employees suitable to perform the required tasks and is their qualification maintained?</t>
  </si>
  <si>
    <t>Are the employees given responsibility and authority for monitoring the product/process quality?</t>
  </si>
  <si>
    <t>Is the quality performance evaluated and are corrective actions introduced when there are deviations from the requirements?</t>
  </si>
  <si>
    <t xml:space="preserve">Are the required resources available? </t>
  </si>
  <si>
    <t>Score Distribution:</t>
  </si>
  <si>
    <t>Answered:</t>
  </si>
  <si>
    <t>Open Questions:</t>
  </si>
  <si>
    <t>Error Checking</t>
  </si>
  <si>
    <t>Short Form Line</t>
  </si>
  <si>
    <t>Short Form</t>
  </si>
  <si>
    <t>Long Form Line</t>
  </si>
  <si>
    <t>Long Form</t>
  </si>
  <si>
    <t>Long and Short Form Description</t>
  </si>
  <si>
    <t>Add to Short</t>
  </si>
  <si>
    <t>Add to Long</t>
  </si>
  <si>
    <t>TS Line</t>
  </si>
  <si>
    <t>TS 16949</t>
  </si>
  <si>
    <t>TS Description</t>
  </si>
  <si>
    <t>PPAP</t>
  </si>
  <si>
    <t>Truck line</t>
  </si>
  <si>
    <t>Truck V7.1</t>
  </si>
  <si>
    <t>Truck Description</t>
  </si>
  <si>
    <t>VDA Line</t>
  </si>
  <si>
    <t>VDA description</t>
  </si>
  <si>
    <t>MWM line</t>
  </si>
  <si>
    <t>MWM QR 400 Ver. 8</t>
  </si>
  <si>
    <t>VDA repeat</t>
  </si>
  <si>
    <t>Long Form repeat</t>
  </si>
  <si>
    <t>--</t>
  </si>
  <si>
    <t>A6-7</t>
  </si>
  <si>
    <t>Documented work order system for maintenance repairs.</t>
  </si>
  <si>
    <t>CP2-16</t>
  </si>
  <si>
    <t>Pass Through Characteristic Matrix</t>
  </si>
  <si>
    <t>7B.10</t>
  </si>
  <si>
    <t>4.1</t>
  </si>
  <si>
    <t>A1-2.2</t>
  </si>
  <si>
    <r>
      <t xml:space="preserve">Procedures      </t>
    </r>
    <r>
      <rPr>
        <sz val="8"/>
        <color indexed="10"/>
        <rFont val="Tahoma"/>
        <family val="2"/>
      </rPr>
      <t>TS 4.2.1</t>
    </r>
  </si>
  <si>
    <t>A1-2.1</t>
  </si>
  <si>
    <r>
      <t xml:space="preserve">Quality manual   </t>
    </r>
    <r>
      <rPr>
        <sz val="8"/>
        <color indexed="10"/>
        <rFont val="Tahoma"/>
        <family val="2"/>
      </rPr>
      <t xml:space="preserve"> TS 4.2.2</t>
    </r>
  </si>
  <si>
    <t>A1-2.4</t>
  </si>
  <si>
    <r>
      <t xml:space="preserve">Quality records     </t>
    </r>
    <r>
      <rPr>
        <sz val="8"/>
        <color indexed="10"/>
        <rFont val="Tahoma"/>
        <family val="2"/>
      </rPr>
      <t>TS 4.2.4</t>
    </r>
  </si>
  <si>
    <t>4.2.4.1</t>
  </si>
  <si>
    <t>5.1.1</t>
  </si>
  <si>
    <t>A1-1</t>
  </si>
  <si>
    <r>
      <t xml:space="preserve">Establish an organization to ensure product quality.                  </t>
    </r>
    <r>
      <rPr>
        <sz val="8"/>
        <color indexed="10"/>
        <rFont val="Tahoma"/>
        <family val="2"/>
      </rPr>
      <t>TS 5.5.1, 5.3, 5.5.2</t>
    </r>
  </si>
  <si>
    <t>5.4.1</t>
  </si>
  <si>
    <t>A1-3</t>
  </si>
  <si>
    <r>
      <t xml:space="preserve">Utilize business planning process.  </t>
    </r>
    <r>
      <rPr>
        <sz val="8"/>
        <color indexed="10"/>
        <rFont val="Tahoma"/>
        <family val="2"/>
      </rPr>
      <t>TS 5.4.1.1</t>
    </r>
  </si>
  <si>
    <t>5.4.1.1</t>
  </si>
  <si>
    <t>5.4.2</t>
  </si>
  <si>
    <t>5.5.1</t>
  </si>
  <si>
    <t>5.5.2</t>
  </si>
  <si>
    <t>5.5.2.1</t>
  </si>
  <si>
    <t>5.5.3</t>
  </si>
  <si>
    <t>5.6.1</t>
  </si>
  <si>
    <t>5.6.1.1</t>
  </si>
  <si>
    <t>A8-4</t>
  </si>
  <si>
    <r>
      <t xml:space="preserve">Documented top management reviews of internal audits.                        </t>
    </r>
    <r>
      <rPr>
        <sz val="8"/>
        <color indexed="10"/>
        <rFont val="Tahoma"/>
        <family val="2"/>
      </rPr>
      <t>TS 5.6.2</t>
    </r>
  </si>
  <si>
    <t>5.6.2</t>
  </si>
  <si>
    <t>5.6.2.1</t>
  </si>
  <si>
    <t>5.6.3</t>
  </si>
  <si>
    <t>5.6</t>
  </si>
  <si>
    <t>4.6</t>
  </si>
  <si>
    <t>1.6</t>
  </si>
  <si>
    <t>6.2.2.1</t>
  </si>
  <si>
    <t>6.2.2.3</t>
  </si>
  <si>
    <t>A2-4</t>
  </si>
  <si>
    <r>
      <t xml:space="preserve">Flow chart &amp; document processing method.                 </t>
    </r>
    <r>
      <rPr>
        <sz val="8"/>
        <color indexed="10"/>
        <rFont val="Tahoma"/>
        <family val="2"/>
      </rPr>
      <t>TS 7.3.6.3                          PPAP 4.0  2.2.5</t>
    </r>
  </si>
  <si>
    <t>2.2.5</t>
  </si>
  <si>
    <t>7B.2</t>
  </si>
  <si>
    <t>6.4</t>
  </si>
  <si>
    <t>A2-5</t>
  </si>
  <si>
    <r>
      <t xml:space="preserve">Using Formal APQP checklist or similar methods.                          </t>
    </r>
    <r>
      <rPr>
        <sz val="8"/>
        <color indexed="10"/>
        <rFont val="Tahoma"/>
        <family val="2"/>
      </rPr>
      <t>TS 7.1, 7.3.3.1</t>
    </r>
    <r>
      <rPr>
        <sz val="8"/>
        <rFont val="Tahoma"/>
        <family val="2"/>
      </rPr>
      <t xml:space="preserve">                       [APQP and Product Launch]                                             </t>
    </r>
  </si>
  <si>
    <t>7.1.1</t>
  </si>
  <si>
    <t>7.1.2</t>
  </si>
  <si>
    <t>7A.1</t>
  </si>
  <si>
    <t>7A.2</t>
  </si>
  <si>
    <t>7.1.3</t>
  </si>
  <si>
    <t>7.1.4</t>
  </si>
  <si>
    <t>7.2.1</t>
  </si>
  <si>
    <t>7.2.1.1</t>
  </si>
  <si>
    <t>7.2.2</t>
  </si>
  <si>
    <t>7.2.2.1</t>
  </si>
  <si>
    <t>7.2.3.1</t>
  </si>
  <si>
    <t>7.3</t>
  </si>
  <si>
    <t>7.3.1</t>
  </si>
  <si>
    <t>7.3.2</t>
  </si>
  <si>
    <t>7.3.2.1</t>
  </si>
  <si>
    <t>7.3.2.2</t>
  </si>
  <si>
    <t>A2-7</t>
  </si>
  <si>
    <r>
      <t xml:space="preserve">Perform PFMEA studies and identify Special Characteristics                         </t>
    </r>
    <r>
      <rPr>
        <sz val="8"/>
        <color indexed="10"/>
        <rFont val="Tahoma"/>
        <family val="2"/>
      </rPr>
      <t>TS 7.3.2.3                            PPAP 4.0  2.2.6</t>
    </r>
  </si>
  <si>
    <t>7.3.2.3</t>
  </si>
  <si>
    <t>2.2.6</t>
  </si>
  <si>
    <t>7B.4</t>
  </si>
  <si>
    <t>CP2-15</t>
  </si>
  <si>
    <t>Review of International Critical and Special Char. Analysis Worksheet</t>
  </si>
  <si>
    <t>7.3.3.1</t>
  </si>
  <si>
    <t>7.3.3.2</t>
  </si>
  <si>
    <t>4.2</t>
  </si>
  <si>
    <t>7.3.4.1</t>
  </si>
  <si>
    <t>7.3.5</t>
  </si>
  <si>
    <t>7.3.6</t>
  </si>
  <si>
    <t>7.3.6.2</t>
  </si>
  <si>
    <t>A3-7</t>
  </si>
  <si>
    <r>
      <t xml:space="preserve">Received PPAP's for purchased product.                                     </t>
    </r>
    <r>
      <rPr>
        <sz val="8"/>
        <color indexed="10"/>
        <rFont val="Tahoma"/>
        <family val="2"/>
      </rPr>
      <t>TS 7.3.6.3</t>
    </r>
  </si>
  <si>
    <t>7.3.6.3</t>
  </si>
  <si>
    <t>7A.7</t>
  </si>
  <si>
    <t>A4-12</t>
  </si>
  <si>
    <r>
      <t xml:space="preserve">Conduct PPAP's for customers                                 </t>
    </r>
    <r>
      <rPr>
        <sz val="8"/>
        <color indexed="10"/>
        <rFont val="Tahoma"/>
        <family val="2"/>
      </rPr>
      <t>TS 7.3.6.3</t>
    </r>
  </si>
  <si>
    <t>7A.8</t>
  </si>
  <si>
    <t>7B.5</t>
  </si>
  <si>
    <t>7.3.7</t>
  </si>
  <si>
    <t>7.4.1.1</t>
  </si>
  <si>
    <t>7.4.1.3</t>
  </si>
  <si>
    <t>CP1-2</t>
  </si>
  <si>
    <t>A3-5</t>
  </si>
  <si>
    <r>
      <t xml:space="preserve">Analyze subcontractors submitted statistical data and or Cert of Compliance               </t>
    </r>
    <r>
      <rPr>
        <sz val="8"/>
        <color indexed="10"/>
        <rFont val="Tahoma"/>
        <family val="2"/>
      </rPr>
      <t>TS 7.4.3.1</t>
    </r>
  </si>
  <si>
    <t>7.4.3.1</t>
  </si>
  <si>
    <t>7A.3</t>
  </si>
  <si>
    <t>7.4.3.2</t>
  </si>
  <si>
    <t>7A.6</t>
  </si>
  <si>
    <t>7.5.1</t>
  </si>
  <si>
    <t>A2-8</t>
  </si>
  <si>
    <r>
      <t xml:space="preserve">Develop control plans             </t>
    </r>
    <r>
      <rPr>
        <sz val="8"/>
        <color indexed="10"/>
        <rFont val="Tahoma"/>
        <family val="2"/>
      </rPr>
      <t>TS 7.5.1.1</t>
    </r>
  </si>
  <si>
    <t>7.5.1.1</t>
  </si>
  <si>
    <t>7B.3</t>
  </si>
  <si>
    <t>A6-2</t>
  </si>
  <si>
    <r>
      <t xml:space="preserve">Maintain a machine history file for analysis/actions                                        </t>
    </r>
    <r>
      <rPr>
        <sz val="8"/>
        <color indexed="10"/>
        <rFont val="Tahoma"/>
        <family val="2"/>
      </rPr>
      <t xml:space="preserve"> TS 7.5.1.4</t>
    </r>
  </si>
  <si>
    <t>7.5.1.4</t>
  </si>
  <si>
    <t>7D.3</t>
  </si>
  <si>
    <t>A6-3</t>
  </si>
  <si>
    <r>
      <t xml:space="preserve">Maintain your machines per the established schedule &amp; procedures.                                              </t>
    </r>
    <r>
      <rPr>
        <sz val="8"/>
        <color indexed="10"/>
        <rFont val="Tahoma"/>
        <family val="2"/>
      </rPr>
      <t>TS 7.5.1.4</t>
    </r>
  </si>
  <si>
    <t>7D.4</t>
  </si>
  <si>
    <t>A6-5</t>
  </si>
  <si>
    <t>Predictive methods used (infared /vibration  analysis / fluid analysis.</t>
  </si>
  <si>
    <t>7D.1</t>
  </si>
  <si>
    <t>7.5.1.8</t>
  </si>
  <si>
    <t>7.5.2</t>
  </si>
  <si>
    <t>8.8</t>
  </si>
  <si>
    <t>7.5.2.1</t>
  </si>
  <si>
    <t>7.5.4</t>
  </si>
  <si>
    <t>7B.9</t>
  </si>
  <si>
    <t>A6-6</t>
  </si>
  <si>
    <r>
      <t xml:space="preserve">Review &amp; storage of customer owned tooling.                         </t>
    </r>
    <r>
      <rPr>
        <sz val="8"/>
        <color indexed="10"/>
        <rFont val="Tahoma"/>
        <family val="2"/>
      </rPr>
      <t>TS 7.5.4.1</t>
    </r>
  </si>
  <si>
    <t>7.5.4.1</t>
  </si>
  <si>
    <t>7.5.5</t>
  </si>
  <si>
    <t>A7-4</t>
  </si>
  <si>
    <r>
      <t xml:space="preserve">Gauge R&amp;R's performed to AIAG guidelines                       </t>
    </r>
    <r>
      <rPr>
        <sz val="8"/>
        <color indexed="10"/>
        <rFont val="Tahoma"/>
        <family val="2"/>
      </rPr>
      <t>TS 7.6.1                             PPAP 4.0  2.2.8</t>
    </r>
  </si>
  <si>
    <t>7.6.1</t>
  </si>
  <si>
    <t>2.2.8</t>
  </si>
  <si>
    <t>7C.4</t>
  </si>
  <si>
    <t>A7-1</t>
  </si>
  <si>
    <r>
      <t xml:space="preserve">Identify gauges using unique designations.                                                  </t>
    </r>
    <r>
      <rPr>
        <sz val="8"/>
        <color indexed="10"/>
        <rFont val="Tahoma"/>
        <family val="2"/>
      </rPr>
      <t>TS 7.6.2</t>
    </r>
  </si>
  <si>
    <t>7.6.2</t>
  </si>
  <si>
    <t>7C.1</t>
  </si>
  <si>
    <t>A7-2</t>
  </si>
  <si>
    <r>
      <t xml:space="preserve">Calibrate gauges at the prescribed frequencies per documented instructions.               </t>
    </r>
    <r>
      <rPr>
        <sz val="8"/>
        <color indexed="10"/>
        <rFont val="Tahoma"/>
        <family val="2"/>
      </rPr>
      <t>TS 7.6.2</t>
    </r>
  </si>
  <si>
    <t>7C.2</t>
  </si>
  <si>
    <t>A7-3</t>
  </si>
  <si>
    <r>
      <t xml:space="preserve">Maintain a gauge history file with prior readings &amp; verifications.                            </t>
    </r>
    <r>
      <rPr>
        <sz val="8"/>
        <color indexed="10"/>
        <rFont val="Tahoma"/>
        <family val="2"/>
      </rPr>
      <t>TS 7.6.2</t>
    </r>
  </si>
  <si>
    <t>7C.3</t>
  </si>
  <si>
    <t>A7-5</t>
  </si>
  <si>
    <r>
      <t xml:space="preserve">Measuring equipment &amp; masters adequate &amp; certified. </t>
    </r>
    <r>
      <rPr>
        <sz val="8"/>
        <color indexed="10"/>
        <rFont val="Tahoma"/>
        <family val="2"/>
      </rPr>
      <t>TS 7.6.2</t>
    </r>
  </si>
  <si>
    <t>7C.5</t>
  </si>
  <si>
    <t>7.6.3</t>
  </si>
  <si>
    <t>7.6.3.1</t>
  </si>
  <si>
    <t>7.6.3.2</t>
  </si>
  <si>
    <t>8.1.1</t>
  </si>
  <si>
    <t>8.1.2</t>
  </si>
  <si>
    <t>8.2</t>
  </si>
  <si>
    <t>8.2.1</t>
  </si>
  <si>
    <t>A8-1</t>
  </si>
  <si>
    <r>
      <t xml:space="preserve">Establish a schedule for internal audits.     </t>
    </r>
    <r>
      <rPr>
        <sz val="8"/>
        <color indexed="10"/>
        <rFont val="Tahoma"/>
        <family val="2"/>
      </rPr>
      <t>TS 8.2.2</t>
    </r>
  </si>
  <si>
    <t>8.2.2</t>
  </si>
  <si>
    <t>8.3</t>
  </si>
  <si>
    <t>A8-2</t>
  </si>
  <si>
    <r>
      <t xml:space="preserve">Carry out the audits per the established schedule.                                 </t>
    </r>
    <r>
      <rPr>
        <sz val="8"/>
        <color indexed="10"/>
        <rFont val="Tahoma"/>
        <family val="2"/>
      </rPr>
      <t>TS 8.2.2</t>
    </r>
  </si>
  <si>
    <t>8.2.2.1</t>
  </si>
  <si>
    <t>8.2.2.4</t>
  </si>
  <si>
    <t>8.2.2.5</t>
  </si>
  <si>
    <t>8.2.3</t>
  </si>
  <si>
    <t>CP2-9</t>
  </si>
  <si>
    <t>Reaction Plans TS 8.2.3.1</t>
  </si>
  <si>
    <t>8.2.3.1</t>
  </si>
  <si>
    <t>CP3-17</t>
  </si>
  <si>
    <t>A5-1</t>
  </si>
  <si>
    <r>
      <t xml:space="preserve">Conduct final inspection and testing per the documented procedures / control plans              </t>
    </r>
    <r>
      <rPr>
        <sz val="8"/>
        <color indexed="10"/>
        <rFont val="Tahoma"/>
        <family val="2"/>
      </rPr>
      <t>TS 8.2.4, 8.2.2.3</t>
    </r>
  </si>
  <si>
    <t>8.2.4</t>
  </si>
  <si>
    <t>8.2.4.1</t>
  </si>
  <si>
    <t>8.2.4.2</t>
  </si>
  <si>
    <t>8.3.4</t>
  </si>
  <si>
    <t>8.5.1.1</t>
  </si>
  <si>
    <t>8.5.2.2</t>
  </si>
  <si>
    <t>8.5.2.3</t>
  </si>
  <si>
    <t>8.5.2.4</t>
  </si>
  <si>
    <t>8.5.3</t>
  </si>
  <si>
    <t>8.10</t>
  </si>
  <si>
    <t>9.9.9</t>
  </si>
  <si>
    <t>4.2.3.1</t>
  </si>
  <si>
    <t>7.2.3</t>
  </si>
  <si>
    <t>A2-2</t>
  </si>
  <si>
    <r>
      <t xml:space="preserve">Design &amp; Manufacturing feasibility studies.                 </t>
    </r>
    <r>
      <rPr>
        <sz val="8"/>
        <color indexed="10"/>
        <rFont val="Tahoma"/>
        <family val="2"/>
      </rPr>
      <t xml:space="preserve"> TS 7.2.2.2</t>
    </r>
  </si>
  <si>
    <t>7.2.2.2</t>
  </si>
  <si>
    <t>7B.1</t>
  </si>
  <si>
    <t>A1-6</t>
  </si>
  <si>
    <r>
      <t xml:space="preserve">Activate cross functional teams for decision making.             </t>
    </r>
    <r>
      <rPr>
        <sz val="8"/>
        <color indexed="10"/>
        <rFont val="Tahoma"/>
        <family val="2"/>
      </rPr>
      <t>TS 7.3.1.1</t>
    </r>
  </si>
  <si>
    <t>7.3.1.1</t>
  </si>
  <si>
    <t>7B.6</t>
  </si>
  <si>
    <t>A2-1</t>
  </si>
  <si>
    <r>
      <t xml:space="preserve">Conduct &amp; document design reviews  </t>
    </r>
    <r>
      <rPr>
        <sz val="8"/>
        <color indexed="10"/>
        <rFont val="Tahoma"/>
        <family val="2"/>
      </rPr>
      <t>TS 7.3.4</t>
    </r>
  </si>
  <si>
    <t>7.3.4</t>
  </si>
  <si>
    <t>7.3.3</t>
  </si>
  <si>
    <t>A2-6</t>
  </si>
  <si>
    <r>
      <t xml:space="preserve">Conduct process and machine capability studies                     </t>
    </r>
    <r>
      <rPr>
        <sz val="8"/>
        <color indexed="10"/>
        <rFont val="Tahoma"/>
        <family val="2"/>
      </rPr>
      <t>TS 7.3.6.3                              PPAP 4.0  2.2.6</t>
    </r>
  </si>
  <si>
    <t>CP2-14</t>
  </si>
  <si>
    <t>A4-13</t>
  </si>
  <si>
    <r>
      <t xml:space="preserve">Run @ Rate                            </t>
    </r>
    <r>
      <rPr>
        <sz val="8"/>
        <color indexed="10"/>
        <rFont val="Tahoma"/>
        <family val="2"/>
      </rPr>
      <t>TS 8.2.1.1</t>
    </r>
    <r>
      <rPr>
        <sz val="8"/>
        <rFont val="Tahoma"/>
        <family val="2"/>
      </rPr>
      <t xml:space="preserve">                     (delivery performance)</t>
    </r>
  </si>
  <si>
    <t>8.2.1.1</t>
  </si>
  <si>
    <t>A2-3</t>
  </si>
  <si>
    <r>
      <t xml:space="preserve">Conduct and document DFMEA's                                </t>
    </r>
    <r>
      <rPr>
        <sz val="8"/>
        <color indexed="10"/>
        <rFont val="Tahoma"/>
        <family val="2"/>
      </rPr>
      <t xml:space="preserve"> TS 7.3.3.1</t>
    </r>
  </si>
  <si>
    <t>A3-1</t>
  </si>
  <si>
    <t>Document/specify the Quality System Requirement of your supplier                               (your own ISO   or  TS)</t>
  </si>
  <si>
    <t>7.4.1.2</t>
  </si>
  <si>
    <t>7A.4</t>
  </si>
  <si>
    <t>A3-2</t>
  </si>
  <si>
    <r>
      <t xml:space="preserve">Select supplier based upon ability to meet your designated QSR.                           </t>
    </r>
    <r>
      <rPr>
        <sz val="8"/>
        <color indexed="10"/>
        <rFont val="Tahoma"/>
        <family val="2"/>
      </rPr>
      <t>TS 7.4.1</t>
    </r>
  </si>
  <si>
    <t>7.4.1</t>
  </si>
  <si>
    <t>7A.5</t>
  </si>
  <si>
    <t>7.4.2</t>
  </si>
  <si>
    <t>CP1-1</t>
  </si>
  <si>
    <t>A3-3</t>
  </si>
  <si>
    <r>
      <t xml:space="preserve">Verify (inspect) material prior to production release.                 </t>
    </r>
    <r>
      <rPr>
        <sz val="8"/>
        <color indexed="10"/>
        <rFont val="Tahoma"/>
        <family val="2"/>
      </rPr>
      <t>TS 7.4.3.1</t>
    </r>
  </si>
  <si>
    <t>7.4.3</t>
  </si>
  <si>
    <t>7.5.5.1</t>
  </si>
  <si>
    <t>6.2.2.2</t>
  </si>
  <si>
    <t>Establish an organization to ensure product quality.                  TS 5.5.1, 5.3, 5.5.2</t>
  </si>
  <si>
    <t>5.5.1.1</t>
  </si>
  <si>
    <t>6.2.2.4</t>
  </si>
  <si>
    <t>8.2.2.3</t>
  </si>
  <si>
    <t>8.5.2</t>
  </si>
  <si>
    <t>8.9</t>
  </si>
  <si>
    <t>6.2.7</t>
  </si>
  <si>
    <t>CP2-5</t>
  </si>
  <si>
    <t>A4-7</t>
  </si>
  <si>
    <r>
      <t xml:space="preserve">Implement Control Plans         </t>
    </r>
    <r>
      <rPr>
        <sz val="8"/>
        <color indexed="10"/>
        <rFont val="Tahoma"/>
        <family val="2"/>
      </rPr>
      <t>TS 8.2.3.1</t>
    </r>
    <r>
      <rPr>
        <sz val="8"/>
        <rFont val="Tahoma"/>
        <family val="2"/>
      </rPr>
      <t xml:space="preserve">         Manufacturing processes, sequence, instructions, gauging, and test equipment  shall match control plan and process flow diagram.</t>
    </r>
  </si>
  <si>
    <t>CP2-11</t>
  </si>
  <si>
    <t>A4-9</t>
  </si>
  <si>
    <r>
      <t xml:space="preserve">Gauging adequacy                  </t>
    </r>
    <r>
      <rPr>
        <sz val="8"/>
        <color indexed="10"/>
        <rFont val="Tahoma"/>
        <family val="2"/>
      </rPr>
      <t>TS 7.6</t>
    </r>
    <r>
      <rPr>
        <sz val="8"/>
        <rFont val="Tahoma"/>
        <family val="2"/>
      </rPr>
      <t xml:space="preserve">                                       </t>
    </r>
    <r>
      <rPr>
        <sz val="8"/>
        <color indexed="10"/>
        <rFont val="Tahoma"/>
        <family val="2"/>
      </rPr>
      <t>PPAP 4.0  2.2.8</t>
    </r>
  </si>
  <si>
    <t>7.6</t>
  </si>
  <si>
    <t>A1-2.3</t>
  </si>
  <si>
    <r>
      <t xml:space="preserve">Job instructions  </t>
    </r>
    <r>
      <rPr>
        <sz val="8"/>
        <color indexed="10"/>
        <rFont val="Tahoma"/>
        <family val="2"/>
      </rPr>
      <t xml:space="preserve"> TS 7.5.1.2</t>
    </r>
  </si>
  <si>
    <t>7.5.1.2</t>
  </si>
  <si>
    <t>CP2-13</t>
  </si>
  <si>
    <t>A4-11</t>
  </si>
  <si>
    <r>
      <t xml:space="preserve">Premises are maintained orderly and cleanly.  Repair is appropriate to the product manufactured.                           </t>
    </r>
    <r>
      <rPr>
        <sz val="8"/>
        <color indexed="10"/>
        <rFont val="Tahoma"/>
        <family val="2"/>
      </rPr>
      <t>TS 6.4.2</t>
    </r>
  </si>
  <si>
    <t>8.2.2.2</t>
  </si>
  <si>
    <t>8.4</t>
  </si>
  <si>
    <t>CP2-8</t>
  </si>
  <si>
    <t>A4-3</t>
  </si>
  <si>
    <r>
      <t xml:space="preserve">Develop job instructions &amp; visual aids that are available at work stations.                                 </t>
    </r>
    <r>
      <rPr>
        <sz val="8"/>
        <color indexed="10"/>
        <rFont val="Tahoma"/>
        <family val="2"/>
      </rPr>
      <t>TS 7.5.1.2</t>
    </r>
  </si>
  <si>
    <t>7B.7</t>
  </si>
  <si>
    <t>A4-4</t>
  </si>
  <si>
    <r>
      <t xml:space="preserve">Specify requirements for monitoring, inspection, testing, and recording of results.     </t>
    </r>
    <r>
      <rPr>
        <sz val="8"/>
        <color indexed="10"/>
        <rFont val="Tahoma"/>
        <family val="2"/>
      </rPr>
      <t>TS 8.1</t>
    </r>
  </si>
  <si>
    <t>8.1</t>
  </si>
  <si>
    <t>CP3-19</t>
  </si>
  <si>
    <t>A5-4</t>
  </si>
  <si>
    <r>
      <t xml:space="preserve">Specify methods for handling nonconformity            </t>
    </r>
    <r>
      <rPr>
        <sz val="8"/>
        <color indexed="10"/>
        <rFont val="Tahoma"/>
        <family val="2"/>
      </rPr>
      <t xml:space="preserve">             TS 8.3.1</t>
    </r>
  </si>
  <si>
    <t>8.3.1</t>
  </si>
  <si>
    <t>8.7</t>
  </si>
  <si>
    <t>A7-6</t>
  </si>
  <si>
    <t>Planning and qualification of Tooling.</t>
  </si>
  <si>
    <t>7.5.1.5</t>
  </si>
  <si>
    <t>A6-1</t>
  </si>
  <si>
    <r>
      <t xml:space="preserve">Identify equipment using a unique designation                   </t>
    </r>
    <r>
      <rPr>
        <sz val="8"/>
        <color indexed="10"/>
        <rFont val="Tahoma"/>
        <family val="2"/>
      </rPr>
      <t>TS 7.5.1.4</t>
    </r>
  </si>
  <si>
    <t>7D.2</t>
  </si>
  <si>
    <t>A6-4</t>
  </si>
  <si>
    <r>
      <t xml:space="preserve">Hold &amp; manage an inventory of "critical" machine components.                                            </t>
    </r>
    <r>
      <rPr>
        <sz val="8"/>
        <color indexed="10"/>
        <rFont val="Tahoma"/>
        <family val="2"/>
      </rPr>
      <t>TS 7.5.1.4</t>
    </r>
  </si>
  <si>
    <t>7D.5</t>
  </si>
  <si>
    <t>CP2-6</t>
  </si>
  <si>
    <t>A4-1</t>
  </si>
  <si>
    <r>
      <t xml:space="preserve">Document setup instructions &amp; tool change intervals.               </t>
    </r>
    <r>
      <rPr>
        <sz val="8"/>
        <color indexed="10"/>
        <rFont val="Tahoma"/>
        <family val="2"/>
      </rPr>
      <t>TS 7.5.1.3</t>
    </r>
  </si>
  <si>
    <t>7.5.1.3</t>
  </si>
  <si>
    <t>7B.8</t>
  </si>
  <si>
    <t>CP2-7</t>
  </si>
  <si>
    <t>A4-2</t>
  </si>
  <si>
    <t>First piece inspections are documented</t>
  </si>
  <si>
    <t>7.5.1.6</t>
  </si>
  <si>
    <t>A3-4</t>
  </si>
  <si>
    <r>
      <t xml:space="preserve">Specify methods to handle received non-conforming material.                                     </t>
    </r>
    <r>
      <rPr>
        <sz val="8"/>
        <color indexed="10"/>
        <rFont val="Tahoma"/>
        <family val="2"/>
      </rPr>
      <t>TS 8.3</t>
    </r>
  </si>
  <si>
    <t>CP2-10</t>
  </si>
  <si>
    <t>A4-8</t>
  </si>
  <si>
    <r>
      <t xml:space="preserve">Document rework/repair procedures and re-inspect reworked/repaired products.  </t>
    </r>
    <r>
      <rPr>
        <sz val="8"/>
        <color indexed="10"/>
        <rFont val="Tahoma"/>
        <family val="2"/>
      </rPr>
      <t>TS 8.3.2, 8.3.3</t>
    </r>
  </si>
  <si>
    <t>8.3.2</t>
  </si>
  <si>
    <t>8.3.3</t>
  </si>
  <si>
    <t>CP1-3</t>
  </si>
  <si>
    <t>A3-6</t>
  </si>
  <si>
    <r>
      <t xml:space="preserve">All materials are properly identified                                 </t>
    </r>
    <r>
      <rPr>
        <sz val="8"/>
        <color indexed="10"/>
        <rFont val="Tahoma"/>
        <family val="2"/>
      </rPr>
      <t>TS 7.5.3</t>
    </r>
  </si>
  <si>
    <t>7.5.3</t>
  </si>
  <si>
    <t>A4-5</t>
  </si>
  <si>
    <r>
      <t xml:space="preserve">Identify product and inspection status at all times.   </t>
    </r>
    <r>
      <rPr>
        <sz val="8"/>
        <color indexed="10"/>
        <rFont val="Tahoma"/>
        <family val="2"/>
      </rPr>
      <t>TS 7.5.3</t>
    </r>
  </si>
  <si>
    <t>7.5.3.1</t>
  </si>
  <si>
    <t>CP1-4</t>
  </si>
  <si>
    <t>A3-8</t>
  </si>
  <si>
    <r>
      <t xml:space="preserve">Gauging adequacy                  </t>
    </r>
    <r>
      <rPr>
        <sz val="8"/>
        <color indexed="10"/>
        <rFont val="Tahoma"/>
        <family val="2"/>
      </rPr>
      <t>TS 7.6                                      PPAP 4.0  2.2.8</t>
    </r>
  </si>
  <si>
    <t>A5-3</t>
  </si>
  <si>
    <t>Use packaging/labels as specified by customers    International Truck D-13</t>
  </si>
  <si>
    <t>8.4.1</t>
  </si>
  <si>
    <t>CP2-12</t>
  </si>
  <si>
    <t>A4-10</t>
  </si>
  <si>
    <r>
      <t xml:space="preserve">Statistical Process Control is used and analyzed effectively                             </t>
    </r>
    <r>
      <rPr>
        <sz val="8"/>
        <color indexed="10"/>
        <rFont val="Tahoma"/>
        <family val="2"/>
      </rPr>
      <t>TS 8.1, 8.4</t>
    </r>
  </si>
  <si>
    <t>8.5.1.2</t>
  </si>
  <si>
    <t>A1-5</t>
  </si>
  <si>
    <r>
      <t xml:space="preserve">Problem solving methodology.                             </t>
    </r>
    <r>
      <rPr>
        <sz val="8"/>
        <color indexed="10"/>
        <rFont val="Tahoma"/>
        <family val="2"/>
      </rPr>
      <t>TS 8.5.2.1</t>
    </r>
  </si>
  <si>
    <t>8.5.2.1</t>
  </si>
  <si>
    <t>A4-6</t>
  </si>
  <si>
    <r>
      <t xml:space="preserve">Specify methods to handle nonconformity's          </t>
    </r>
    <r>
      <rPr>
        <sz val="8"/>
        <color indexed="10"/>
        <rFont val="Tahoma"/>
        <family val="2"/>
      </rPr>
      <t>TS 8.3</t>
    </r>
  </si>
  <si>
    <t>A8-3</t>
  </si>
  <si>
    <r>
      <t xml:space="preserve">Follow-up on corrective actions.                                                </t>
    </r>
    <r>
      <rPr>
        <sz val="8"/>
        <color indexed="10"/>
        <rFont val="Tahoma"/>
        <family val="2"/>
      </rPr>
      <t>TS 8.2.2</t>
    </r>
  </si>
  <si>
    <t>A1-4</t>
  </si>
  <si>
    <r>
      <t xml:space="preserve">Continuous improvement plan.   </t>
    </r>
    <r>
      <rPr>
        <sz val="8"/>
        <color indexed="10"/>
        <rFont val="Tahoma"/>
        <family val="2"/>
      </rPr>
      <t>TS 8.5.1</t>
    </r>
  </si>
  <si>
    <t>8.5.1</t>
  </si>
  <si>
    <t>CP3-20</t>
  </si>
  <si>
    <t>Recent dimensional layout of Subject Parts verifies conformance to all blue print requirements</t>
  </si>
  <si>
    <t>CP3-18</t>
  </si>
  <si>
    <t>A5-2</t>
  </si>
  <si>
    <r>
      <t xml:space="preserve"> Verify part number &amp; quantity prior to shipment  </t>
    </r>
    <r>
      <rPr>
        <sz val="8"/>
        <color indexed="10"/>
        <rFont val="Tahoma"/>
        <family val="2"/>
      </rPr>
      <t xml:space="preserve"> TS 8.2.2.3</t>
    </r>
  </si>
  <si>
    <t>7.5.1.7</t>
  </si>
  <si>
    <t>6.5</t>
  </si>
  <si>
    <t>start row</t>
  </si>
  <si>
    <t>start column</t>
  </si>
  <si>
    <t>NSA Question</t>
  </si>
  <si>
    <t>#TS references</t>
  </si>
  <si>
    <t>Start column</t>
  </si>
  <si>
    <t>Start Row</t>
  </si>
  <si>
    <t>1st address</t>
  </si>
  <si>
    <t>2nd address</t>
  </si>
  <si>
    <t>3rd address</t>
  </si>
  <si>
    <t>4th address</t>
  </si>
  <si>
    <t>5th address</t>
  </si>
  <si>
    <t>Starting String:</t>
  </si>
  <si>
    <t xml:space="preserve">TS ref.: </t>
  </si>
  <si>
    <t>Corrective actions relate to the entire process chain, from input material through to use by the customer. The effectiveness of corrective actions carried out, must be checked and proven. The following points, for example, are to be considered:
- Risk analyses (Process FMEA) Fault analyses
- Improvement programs from audits
- Information to the responsible party
- Interface discussions internal/external
- Internal complaints
- Customer complaints
- Customer surveys</t>
  </si>
  <si>
    <t>Conformance Level. %</t>
  </si>
  <si>
    <t>Conformance level %</t>
  </si>
  <si>
    <t>Errors:</t>
  </si>
  <si>
    <t>Empty</t>
  </si>
  <si>
    <r>
      <t>E</t>
    </r>
    <r>
      <rPr>
        <vertAlign val="subscript"/>
        <sz val="11"/>
        <rFont val="Verdana"/>
        <family val="2"/>
      </rPr>
      <t>pg</t>
    </r>
  </si>
  <si>
    <r>
      <t>E</t>
    </r>
    <r>
      <rPr>
        <vertAlign val="subscript"/>
        <sz val="11"/>
        <rFont val="Verdana"/>
        <family val="2"/>
      </rPr>
      <t>k</t>
    </r>
  </si>
  <si>
    <r>
      <t>Conformance level E</t>
    </r>
    <r>
      <rPr>
        <vertAlign val="subscript"/>
        <sz val="10"/>
        <color theme="0" tint="-0.249977111117893"/>
        <rFont val="Verdana"/>
        <family val="2"/>
      </rPr>
      <t>PG</t>
    </r>
    <r>
      <rPr>
        <sz val="10"/>
        <color theme="0" tint="-0.249977111117893"/>
        <rFont val="Verdana"/>
        <family val="2"/>
      </rPr>
      <t xml:space="preserve"> per groups of products element B6 (%) (average E</t>
    </r>
    <r>
      <rPr>
        <vertAlign val="subscript"/>
        <sz val="10"/>
        <color theme="0" tint="-0.249977111117893"/>
        <rFont val="Verdana"/>
        <family val="2"/>
      </rPr>
      <t>1</t>
    </r>
    <r>
      <rPr>
        <sz val="10"/>
        <color theme="0" tint="-0.249977111117893"/>
        <rFont val="Verdana"/>
        <family val="2"/>
      </rPr>
      <t xml:space="preserve"> - E</t>
    </r>
    <r>
      <rPr>
        <vertAlign val="subscript"/>
        <sz val="10"/>
        <color theme="0" tint="-0.249977111117893"/>
        <rFont val="Verdana"/>
        <family val="2"/>
      </rPr>
      <t>N</t>
    </r>
    <r>
      <rPr>
        <sz val="10"/>
        <color theme="0" tint="-0.249977111117893"/>
        <rFont val="Verdana"/>
        <family val="2"/>
      </rPr>
      <t>)</t>
    </r>
  </si>
  <si>
    <r>
      <t>E</t>
    </r>
    <r>
      <rPr>
        <vertAlign val="subscript"/>
        <sz val="10"/>
        <color theme="0" tint="-0.249977111117893"/>
        <rFont val="Verdana"/>
        <family val="2"/>
      </rPr>
      <t xml:space="preserve">PG </t>
    </r>
    <r>
      <rPr>
        <sz val="10"/>
        <color theme="0" tint="-0.249977111117893"/>
        <rFont val="Verdana"/>
        <family val="2"/>
      </rPr>
      <t>(%)</t>
    </r>
  </si>
  <si>
    <t>Error flag</t>
  </si>
  <si>
    <t>Total</t>
  </si>
  <si>
    <t>Error</t>
  </si>
  <si>
    <r>
      <t xml:space="preserve">Deviation from target but without effect on function. A process problem which </t>
    </r>
    <r>
      <rPr>
        <b/>
        <sz val="12"/>
        <rFont val="Verdana"/>
        <family val="2"/>
      </rPr>
      <t>may potentially lead to a product nonconformance</t>
    </r>
    <r>
      <rPr>
        <sz val="12"/>
        <rFont val="Verdana"/>
        <family val="2"/>
      </rPr>
      <t xml:space="preserve"> but which is </t>
    </r>
    <r>
      <rPr>
        <b/>
        <sz val="12"/>
        <rFont val="Verdana"/>
        <family val="2"/>
      </rPr>
      <t>hardly claimed</t>
    </r>
    <r>
      <rPr>
        <sz val="12"/>
        <rFont val="Verdana"/>
        <family val="2"/>
      </rPr>
      <t xml:space="preserve"> by the internal/ external customer.</t>
    </r>
  </si>
  <si>
    <r>
      <rPr>
        <b/>
        <sz val="12"/>
        <rFont val="Verdana"/>
        <family val="2"/>
      </rPr>
      <t>Partial</t>
    </r>
    <r>
      <rPr>
        <sz val="12"/>
        <rFont val="Verdana"/>
        <family val="2"/>
      </rPr>
      <t xml:space="preserve"> compliance with requirements; </t>
    </r>
    <r>
      <rPr>
        <b/>
        <sz val="12"/>
        <rFont val="Verdana"/>
        <family val="2"/>
      </rPr>
      <t>more severe</t>
    </r>
    <r>
      <rPr>
        <sz val="12"/>
        <rFont val="Verdana"/>
        <family val="2"/>
      </rPr>
      <t xml:space="preserve"> nonconformities</t>
    </r>
  </si>
  <si>
    <r>
      <rPr>
        <b/>
        <sz val="12"/>
        <rFont val="Verdana"/>
        <family val="2"/>
      </rPr>
      <t>No compliance</t>
    </r>
    <r>
      <rPr>
        <sz val="12"/>
        <rFont val="Verdana"/>
        <family val="2"/>
      </rPr>
      <t xml:space="preserve"> with requirements</t>
    </r>
  </si>
  <si>
    <r>
      <rPr>
        <b/>
        <sz val="12"/>
        <rFont val="Verdana"/>
        <family val="2"/>
      </rPr>
      <t>Predominant compliance</t>
    </r>
    <r>
      <rPr>
        <sz val="12"/>
        <rFont val="Verdana"/>
        <family val="2"/>
      </rPr>
      <t xml:space="preserve"> with requirements, </t>
    </r>
    <r>
      <rPr>
        <b/>
        <sz val="12"/>
        <rFont val="Verdana"/>
        <family val="2"/>
      </rPr>
      <t>minor nonconformities</t>
    </r>
  </si>
  <si>
    <r>
      <rPr>
        <b/>
        <sz val="12"/>
        <rFont val="Verdana"/>
        <family val="2"/>
      </rPr>
      <t>Full</t>
    </r>
    <r>
      <rPr>
        <sz val="12"/>
        <rFont val="Verdana"/>
        <family val="2"/>
      </rPr>
      <t xml:space="preserve"> compliance with requirements</t>
    </r>
  </si>
  <si>
    <r>
      <rPr>
        <b/>
        <sz val="12"/>
        <rFont val="Verdana"/>
        <family val="2"/>
      </rPr>
      <t>Unsatisfactory compliance</t>
    </r>
    <r>
      <rPr>
        <sz val="12"/>
        <rFont val="Verdana"/>
        <family val="2"/>
      </rPr>
      <t xml:space="preserve"> with requirements, </t>
    </r>
    <r>
      <rPr>
        <b/>
        <sz val="12"/>
        <rFont val="Verdana"/>
        <family val="2"/>
      </rPr>
      <t>major</t>
    </r>
    <r>
      <rPr>
        <sz val="12"/>
        <rFont val="Verdana"/>
        <family val="2"/>
      </rPr>
      <t xml:space="preserve"> nonconformities</t>
    </r>
  </si>
  <si>
    <t>Technician:</t>
  </si>
  <si>
    <t>Process parameters/inspection characteristics are always to be given with tolerances, the production and inspection documents must be available at the work/inspection station. The implemented corrective actions for nonconformities are to be documented. Details are, for example:
- Process parameters (e.g. pressures, temperatures, times,speeds)
- Machine/tool/auxiliary means data
- Inspection requirements (important characteristics, inspection, measuring and test equipment, methods, inspection frequencies)
- Intervention limits in process control charts [control limits]
- Machine and process capability records
- Operating instructions
- Work instructions
- Inspection instructions
- Information on the current nonconformities. [non conforming material is documented and tracked]
- [PPAP]</t>
  </si>
  <si>
    <t>TS: 4.2.3.1, 7.2.1, 7.2.3</t>
  </si>
  <si>
    <t>TS: 7.2.2, 7.2.2.2, 7.2.3</t>
  </si>
  <si>
    <t>TS: 7.1, 7.1.1</t>
  </si>
  <si>
    <t>TS: 7.3.1.1, 7.3.2.3, 7.3.3.1, 7.3.3.2</t>
  </si>
  <si>
    <t>TS: 7.3.4</t>
  </si>
  <si>
    <t>TS: 7.3.2.1, 7.3.3, 7.3.3.2, 7.3.5</t>
  </si>
  <si>
    <t>TS: 7.3.6.3</t>
  </si>
  <si>
    <t>TS: 7.3.3.1, 7.3.6.3, 7.5.1.2, 7.5.3.2</t>
  </si>
  <si>
    <t>TS: 6.2.2, 6.3</t>
  </si>
  <si>
    <t>TS: 7.4.1, 7.4.1.2</t>
  </si>
  <si>
    <t>TS: 7.4.3, 7.4.3.1</t>
  </si>
  <si>
    <t>TS: 7.4.3, 7.4.3.2</t>
  </si>
  <si>
    <t>TS: 7.3.5, 7.3.6</t>
  </si>
  <si>
    <t>TS: 7.5.1.6</t>
  </si>
  <si>
    <t>TS: 6.2.1, 6.2.2, 7.5.5.1</t>
  </si>
  <si>
    <t>TS: 6.2.2.2</t>
  </si>
  <si>
    <t>TS: 5.5.1.1</t>
  </si>
  <si>
    <t>TS: 6.2.2.4</t>
  </si>
  <si>
    <t>TS: 6.2.2.2, 6.2.2.3</t>
  </si>
  <si>
    <t>TS: 8.2.2.3</t>
  </si>
  <si>
    <t>TS: 8.5.2</t>
  </si>
  <si>
    <t>TS: 8.2.3.1</t>
  </si>
  <si>
    <t>TS: 7.6, 7.6.1</t>
  </si>
  <si>
    <t>TS: 6.4, 6.4.2</t>
  </si>
  <si>
    <t>TS: 7.5.1.2, 8.2.4, 8.3, 8.3.1</t>
  </si>
  <si>
    <t>TS: 7.5.1.5</t>
  </si>
  <si>
    <t>TS: 7.5.1.4</t>
  </si>
  <si>
    <t>TS: 7.5.1.3</t>
  </si>
  <si>
    <t>TS: 7.5.5.1</t>
  </si>
  <si>
    <t>TS: 8.3, 8.3.2, 8.3.3</t>
  </si>
  <si>
    <t>TS: 7.5.3, 7.5.3.1, 8.3</t>
  </si>
  <si>
    <t>TS: 7.5.1.5, 7.6</t>
  </si>
  <si>
    <t>TS: 7.2.1, 7.2.2</t>
  </si>
  <si>
    <t>TS: 8.2.3.1, 8.2.4</t>
  </si>
  <si>
    <t>TS: 8.1, 8.4, 8.4.1, 8.5.1.2</t>
  </si>
  <si>
    <t>TS: 8.3, 8.5.1.2, 8.5.2, 8.5.2.1</t>
  </si>
  <si>
    <t>TS: 8.2.2, 8.2.2.2, 8.2.2.3, 8.2.2.4, 8.2.2.5</t>
  </si>
  <si>
    <t>TS: 8.5.1, 8.5.1.2</t>
  </si>
  <si>
    <t>TS: 8.2.2.3, 8.2.4, 8.2.4.1</t>
  </si>
  <si>
    <t>TS: 7.1.4, 7.2.3, 7.5.1.7, 8.2.1, 8.2.1.1, 8.5.2.4</t>
  </si>
  <si>
    <t>TS: 6.3.2</t>
  </si>
  <si>
    <t>TS: 8.2.3.1, 8.5.2, 8.5.2.1</t>
  </si>
  <si>
    <t>TS: 6.2.1, 6.2.2, 6.2.2.2</t>
  </si>
  <si>
    <t>Copied and pasted as values from NSA - TS references file.</t>
  </si>
  <si>
    <t>Manual edit OK, but future updates from reference file might not be correct.</t>
  </si>
  <si>
    <t>Rev. No.</t>
  </si>
  <si>
    <t>Effective Date</t>
  </si>
  <si>
    <t>Revision History</t>
  </si>
  <si>
    <t>Initial Release is Rev. No. 1.0.</t>
  </si>
  <si>
    <t>Navistar, Inc. - Supplier Assessment</t>
  </si>
  <si>
    <t>Has the Design / Process FMEA been prepared and are the improvement actions defined?</t>
  </si>
  <si>
    <t>Has the Design / Process FMEA been updated during the Project Course and have the defined actions been implemented?</t>
  </si>
  <si>
    <t xml:space="preserve">Amendments to the product and process must be evaluated by the project management. In agreement with the FMEA Team, a new analysis, if necessary, is to be initiated. An update is also necessary after realization of measures (Design Review). The following points, for example, are to be considered:
- Customer requirements
- Important parameters/characteristics, legal requirements
- Function, fitting measurements
- Material
- Environmental aspects
- Transport (internal/external)
- Product-specific measure from the design / process FMEA.
</t>
  </si>
  <si>
    <t>The following points are to be considered: 
- list of critical equipment, 
- is there a plan and is plan followed?
- is there a predictive maintenance plan (vibration, infrared, fluid monitoring)</t>
  </si>
  <si>
    <t>The folloing points are to be considered: 
- critical equipment has a list with repair parts
- critical parts are available without much delay</t>
  </si>
  <si>
    <t xml:space="preserve">The following points, for example, are to be considered:
- Analysis possibilities [capabilities] (Laboratory, inspection/test equipment, personnel)
- PARETO Analyses of failure characteristics (internal/external)
- Involvement of all affected departments (internal/external)
- Use of problem solving methods (e.g. 8D Report, Fishbon, 5Why)
- Correction of sampling deviations
- Revision of the specifications
- Check [verification] of effectiveness.
- [Analysed for internal and external non-conformities]
</t>
  </si>
  <si>
    <t>Sub-elements evaluation with refer to quality managment</t>
  </si>
  <si>
    <t xml:space="preserve">      Assessment at Suppliers: Score View</t>
  </si>
  <si>
    <t>Rev. No. 2: Date format correction on several pages, changed Engine Group reference and logo to Navistar references and logos, added guidance on predictive maintenance to question 4.2.7, added "pre assessment information" and corrected typos on the instruction worksheet, change version to 2 in headers and footers, added PFMEA reference to questions 1.4 and 2.1 (KdW, 2/19/09)</t>
  </si>
  <si>
    <r>
      <t xml:space="preserve">A process problem which may </t>
    </r>
    <r>
      <rPr>
        <b/>
        <sz val="12"/>
        <rFont val="Verdana"/>
        <family val="2"/>
      </rPr>
      <t>potentially lead to a product nonconformance</t>
    </r>
    <r>
      <rPr>
        <sz val="12"/>
        <rFont val="Verdana"/>
        <family val="2"/>
      </rPr>
      <t xml:space="preserve"> and which is </t>
    </r>
    <r>
      <rPr>
        <b/>
        <sz val="12"/>
        <rFont val="Verdana"/>
        <family val="2"/>
      </rPr>
      <t>not accepted by the majority</t>
    </r>
    <r>
      <rPr>
        <sz val="12"/>
        <rFont val="Verdana"/>
        <family val="2"/>
      </rPr>
      <t xml:space="preserve"> of all internal/ external customers. Examples: apparent visual defect, rework at internal customer. A claim is also to be expected from customers with a critical attitude (Corrective Action is REQUIRED)</t>
    </r>
  </si>
  <si>
    <r>
      <t xml:space="preserve">A process problem which </t>
    </r>
    <r>
      <rPr>
        <b/>
        <sz val="12"/>
        <rFont val="Verdana"/>
        <family val="2"/>
      </rPr>
      <t>may potentially lead to a product nonconformance</t>
    </r>
    <r>
      <rPr>
        <sz val="12"/>
        <rFont val="Verdana"/>
        <family val="2"/>
      </rPr>
      <t xml:space="preserve"> and which will </t>
    </r>
    <r>
      <rPr>
        <b/>
        <sz val="12"/>
        <rFont val="Verdana"/>
        <family val="2"/>
      </rPr>
      <t>surely</t>
    </r>
    <r>
      <rPr>
        <sz val="12"/>
        <rFont val="Verdana"/>
        <family val="2"/>
      </rPr>
      <t xml:space="preserve"> be claimed </t>
    </r>
    <r>
      <rPr>
        <b/>
        <sz val="12"/>
        <rFont val="Verdana"/>
        <family val="2"/>
      </rPr>
      <t>by all</t>
    </r>
    <r>
      <rPr>
        <sz val="12"/>
        <rFont val="Verdana"/>
        <family val="2"/>
      </rPr>
      <t xml:space="preserve"> internal/ external customers. Examples: safety risk, missing work steps, damages causing functional disturbances. </t>
    </r>
    <r>
      <rPr>
        <b/>
        <sz val="12"/>
        <rFont val="Verdana"/>
        <family val="2"/>
      </rPr>
      <t>Rework</t>
    </r>
    <r>
      <rPr>
        <sz val="12"/>
        <rFont val="Verdana"/>
        <family val="2"/>
      </rPr>
      <t xml:space="preserve"> at internal customer. (Corrective Action is REQUIRED)</t>
    </r>
  </si>
  <si>
    <t>Report Title:</t>
  </si>
  <si>
    <t>Audit First Day:</t>
  </si>
  <si>
    <t>Reason for Assessment:</t>
  </si>
  <si>
    <t>Requested by:</t>
  </si>
  <si>
    <t>Supplier's Information</t>
  </si>
  <si>
    <t>Supplier Code:</t>
  </si>
  <si>
    <t>Supplier Name:</t>
  </si>
  <si>
    <t>Address:</t>
  </si>
  <si>
    <t xml:space="preserve">City, State </t>
  </si>
  <si>
    <t>ZIP Code:</t>
  </si>
  <si>
    <t>Country:</t>
  </si>
  <si>
    <t>QMS</t>
  </si>
  <si>
    <t>Registrar</t>
  </si>
  <si>
    <t>Certificate Issue Date</t>
  </si>
  <si>
    <t>Previous NSA Score:</t>
  </si>
  <si>
    <t>Last NSA Date:</t>
  </si>
  <si>
    <t>Assessment Result</t>
  </si>
  <si>
    <t>Products / Product Group</t>
  </si>
  <si>
    <t>Rating</t>
  </si>
  <si>
    <t>D0 G8D Number:</t>
  </si>
  <si>
    <t>Authorized Supplier Rep.:</t>
  </si>
  <si>
    <t>Tel. No.</t>
  </si>
  <si>
    <t>Supplier's Quality Management System Registration</t>
  </si>
  <si>
    <t>A Report, Page 1</t>
  </si>
  <si>
    <t>NSA V2.1 Process Audit</t>
  </si>
  <si>
    <t>Corrective Action Request</t>
  </si>
  <si>
    <t>NSA Date:</t>
  </si>
  <si>
    <t>G8D Number:</t>
  </si>
  <si>
    <t>Completion Target:</t>
  </si>
  <si>
    <t>1. NSA Requirement</t>
  </si>
  <si>
    <t>Navistar Representative to Complete</t>
  </si>
  <si>
    <t>2. Statement of non conformance</t>
  </si>
  <si>
    <t>3. Objective Evidence</t>
  </si>
  <si>
    <t>Auditor:</t>
  </si>
  <si>
    <t>Audit Date:</t>
  </si>
  <si>
    <t>4. Non-Conformance Notification</t>
  </si>
  <si>
    <t>Supplier Representative to complete</t>
  </si>
  <si>
    <t xml:space="preserve">Responsible: </t>
  </si>
  <si>
    <t>Date 
Notified:</t>
  </si>
  <si>
    <t>Response Required By:</t>
  </si>
  <si>
    <t xml:space="preserve">5. Root Cause Analysis                                                                                                                      </t>
  </si>
  <si>
    <t>Identification Method:</t>
  </si>
  <si>
    <t xml:space="preserve">6. Corrective Action                                                                                                                      </t>
  </si>
  <si>
    <t xml:space="preserve">Action </t>
  </si>
  <si>
    <t>Responsible</t>
  </si>
  <si>
    <t>Promise Date</t>
  </si>
  <si>
    <t xml:space="preserve">7. Response Record                                 </t>
  </si>
  <si>
    <t>Received From:</t>
  </si>
  <si>
    <t xml:space="preserve">Date Received:  </t>
  </si>
  <si>
    <t>8. Verification and Follow-up</t>
  </si>
  <si>
    <t>Approval</t>
  </si>
  <si>
    <t>Approved by:</t>
  </si>
  <si>
    <t>Follow-up Responsible:</t>
  </si>
  <si>
    <t>Follow-Up</t>
  </si>
  <si>
    <t>Date</t>
  </si>
  <si>
    <t>Next Follow-Up</t>
  </si>
  <si>
    <t>Auditor</t>
  </si>
  <si>
    <t>9. Effectiveness Verification</t>
  </si>
  <si>
    <t xml:space="preserve">10. Corrective Action Closure             </t>
  </si>
  <si>
    <t xml:space="preserve">LGO Global Sourcing </t>
  </si>
  <si>
    <t>48526X3</t>
  </si>
  <si>
    <t>P6.3 Production Personnel Resources</t>
  </si>
  <si>
    <t>1. NSA Requirement / Question</t>
  </si>
  <si>
    <t xml:space="preserve">Process establish to ensure that employees are competent to perform their job functions are not fully effective at this time. </t>
  </si>
  <si>
    <t xml:space="preserve">1) Cell A4 operator, S. Anderson, could not perform line items 4, 7, 8, or 11 of the job verification checklist. 
2) No competency records for employees S. Anderson, B. Jackson, or T. Reid. 
3) Cell A4 inspector, J. Johnson, did not know how to mark or segregate nonconforming product properly per the instruction, WI-8.3.001.  </t>
  </si>
  <si>
    <t>Steve Erickson</t>
  </si>
  <si>
    <t xml:space="preserve">1) Competence, training and awareness procedure has been revised and there is evidence that it is being followed as prescribed.  2)  Revised competency records for new employees and all were inline with their skills need analysis.  3)  Operators interviewed understand there job duties. </t>
  </si>
  <si>
    <t xml:space="preserve">Q. 4.1.3  "Are the employees suitable to perform the required tasks and is their qualification maintained?"
</t>
  </si>
  <si>
    <t>Email:</t>
  </si>
  <si>
    <t>1.</t>
  </si>
  <si>
    <t>2.</t>
  </si>
  <si>
    <t>3.</t>
  </si>
  <si>
    <t>4.</t>
  </si>
  <si>
    <t>5.</t>
  </si>
  <si>
    <t>6.</t>
  </si>
  <si>
    <t>7.</t>
  </si>
  <si>
    <t>8.</t>
  </si>
  <si>
    <t>9.</t>
  </si>
  <si>
    <t>10.</t>
  </si>
  <si>
    <t>11.</t>
  </si>
  <si>
    <t>12.</t>
  </si>
  <si>
    <t>13.</t>
  </si>
  <si>
    <t>14.</t>
  </si>
  <si>
    <t>15.</t>
  </si>
  <si>
    <t>17.</t>
  </si>
  <si>
    <t>18.</t>
  </si>
  <si>
    <t>19.</t>
  </si>
  <si>
    <t>20.</t>
  </si>
  <si>
    <t>21.</t>
  </si>
  <si>
    <t>22.</t>
  </si>
  <si>
    <t>23.</t>
  </si>
  <si>
    <t>24.</t>
  </si>
  <si>
    <t>16.</t>
  </si>
  <si>
    <t>25.</t>
  </si>
  <si>
    <t>Name</t>
  </si>
  <si>
    <t>Title</t>
  </si>
  <si>
    <t>Phone</t>
  </si>
  <si>
    <t>Email</t>
  </si>
  <si>
    <t>Added Corrective Action Form, New Cover sheet with additional information to be entered about supplier, removing A rep.  Page 1, added corrective action required text in the descriptions for score 6,4 and 0. Document control moved from Engine Group Quality Systems to Integrated Supplier Quality.Document identifier is now ISQ-004-FO (DF000D14). Change revision control from numbers to letters (KdW, 10/12/2012)</t>
  </si>
  <si>
    <t>Remedial Action</t>
  </si>
</sst>
</file>

<file path=xl/styles.xml><?xml version="1.0" encoding="utf-8"?>
<styleSheet xmlns="http://schemas.openxmlformats.org/spreadsheetml/2006/main">
  <numFmts count="9">
    <numFmt numFmtId="42" formatCode="_(&quot;$&quot;* #,##0_);_(&quot;$&quot;* \(#,##0\);_(&quot;$&quot;* &quot;-&quot;_);_(@_)"/>
    <numFmt numFmtId="44" formatCode="_(&quot;$&quot;* #,##0.00_);_(&quot;$&quot;* \(#,##0.00\);_(&quot;$&quot;* &quot;-&quot;??_);_(@_)"/>
    <numFmt numFmtId="164" formatCode="0.0%"/>
    <numFmt numFmtId="165" formatCode="m/d/yy;@"/>
    <numFmt numFmtId="166" formatCode="General_)"/>
    <numFmt numFmtId="167" formatCode="_-* #,##0\ _P_t_a_-;\-* #,##0\ _P_t_a_-;_-* &quot;-&quot;\ _P_t_a_-;_-@_-"/>
    <numFmt numFmtId="168" formatCode="_-* #,##0.00\ _P_t_a_-;\-* #,##0.00\ _P_t_a_-;_-* &quot;-&quot;??\ _P_t_a_-;_-@_-"/>
    <numFmt numFmtId="169" formatCode="_-&quot;£&quot;* #,##0_-;\-&quot;£&quot;* #,##0_-;_-&quot;£&quot;* &quot;-&quot;_-;_-@_-"/>
    <numFmt numFmtId="170" formatCode="_-* #,##0.0_-;\-* #,##0.0_-;_-* &quot;-&quot;??_-;_-@_-"/>
  </numFmts>
  <fonts count="60">
    <font>
      <sz val="10"/>
      <name val="Arial"/>
    </font>
    <font>
      <sz val="11"/>
      <color theme="1"/>
      <name val="Calibri"/>
      <family val="2"/>
      <scheme val="minor"/>
    </font>
    <font>
      <sz val="10"/>
      <name val="Arial"/>
      <family val="2"/>
    </font>
    <font>
      <b/>
      <sz val="10"/>
      <name val="Arial"/>
      <family val="2"/>
    </font>
    <font>
      <sz val="9"/>
      <name val="Arial"/>
      <family val="2"/>
    </font>
    <font>
      <sz val="10"/>
      <name val="Verdana"/>
      <family val="2"/>
    </font>
    <font>
      <i/>
      <sz val="10"/>
      <name val="Verdana"/>
      <family val="2"/>
    </font>
    <font>
      <sz val="10"/>
      <color indexed="10"/>
      <name val="Verdana"/>
      <family val="2"/>
    </font>
    <font>
      <sz val="8"/>
      <name val="Arial"/>
      <family val="2"/>
    </font>
    <font>
      <b/>
      <sz val="12"/>
      <name val="Arial"/>
      <family val="2"/>
    </font>
    <font>
      <sz val="10"/>
      <name val="Arial"/>
      <family val="2"/>
    </font>
    <font>
      <b/>
      <sz val="16"/>
      <name val="Arial"/>
      <family val="2"/>
    </font>
    <font>
      <sz val="14"/>
      <name val="Arial"/>
      <family val="2"/>
    </font>
    <font>
      <sz val="12"/>
      <name val="Arial"/>
      <family val="2"/>
    </font>
    <font>
      <sz val="12"/>
      <name val="Verdana"/>
      <family val="2"/>
    </font>
    <font>
      <b/>
      <sz val="14"/>
      <name val="Verdana"/>
      <family val="2"/>
    </font>
    <font>
      <sz val="18"/>
      <name val="Verdana"/>
      <family val="2"/>
    </font>
    <font>
      <b/>
      <sz val="16"/>
      <name val="Verdana"/>
      <family val="2"/>
    </font>
    <font>
      <sz val="13"/>
      <name val="Verdana"/>
      <family val="2"/>
    </font>
    <font>
      <b/>
      <sz val="11"/>
      <name val="Verdana"/>
      <family val="2"/>
    </font>
    <font>
      <u/>
      <sz val="10"/>
      <color indexed="12"/>
      <name val="Arial"/>
      <family val="2"/>
    </font>
    <font>
      <b/>
      <sz val="12"/>
      <name val="Verdana"/>
      <family val="2"/>
    </font>
    <font>
      <sz val="11"/>
      <name val="Verdana"/>
      <family val="2"/>
    </font>
    <font>
      <sz val="11"/>
      <name val="Arial"/>
      <family val="2"/>
    </font>
    <font>
      <vertAlign val="subscript"/>
      <sz val="12"/>
      <name val="Verdana"/>
      <family val="2"/>
    </font>
    <font>
      <sz val="10.5"/>
      <name val="Verdana"/>
      <family val="2"/>
    </font>
    <font>
      <vertAlign val="subscript"/>
      <sz val="10.5"/>
      <name val="Verdana"/>
      <family val="2"/>
    </font>
    <font>
      <sz val="15"/>
      <name val="Verdana"/>
      <family val="2"/>
    </font>
    <font>
      <sz val="9"/>
      <name val="Verdana"/>
      <family val="2"/>
    </font>
    <font>
      <b/>
      <sz val="10.5"/>
      <name val="Verdana"/>
      <family val="2"/>
    </font>
    <font>
      <sz val="8"/>
      <name val="Verdana"/>
      <family val="2"/>
    </font>
    <font>
      <vertAlign val="subscript"/>
      <sz val="13"/>
      <name val="Verdana"/>
      <family val="2"/>
    </font>
    <font>
      <b/>
      <sz val="10"/>
      <name val="Verdana"/>
      <family val="2"/>
    </font>
    <font>
      <vertAlign val="subscript"/>
      <sz val="11"/>
      <name val="Verdana"/>
      <family val="2"/>
    </font>
    <font>
      <vertAlign val="subscript"/>
      <sz val="10"/>
      <name val="Verdana"/>
      <family val="2"/>
    </font>
    <font>
      <b/>
      <sz val="18"/>
      <name val="Verdana"/>
      <family val="2"/>
    </font>
    <font>
      <b/>
      <sz val="14"/>
      <color theme="1"/>
      <name val="Calibri"/>
      <family val="2"/>
      <scheme val="minor"/>
    </font>
    <font>
      <sz val="18"/>
      <name val="Arial"/>
      <family val="2"/>
    </font>
    <font>
      <sz val="10"/>
      <name val="Tahoma"/>
      <family val="2"/>
    </font>
    <font>
      <sz val="8"/>
      <name val="Tahoma"/>
      <family val="2"/>
    </font>
    <font>
      <sz val="8"/>
      <color indexed="10"/>
      <name val="Tahoma"/>
      <family val="2"/>
    </font>
    <font>
      <b/>
      <i/>
      <sz val="11"/>
      <name val="Verdana"/>
      <family val="2"/>
    </font>
    <font>
      <sz val="14"/>
      <name val="Verdana"/>
      <family val="2"/>
    </font>
    <font>
      <sz val="10"/>
      <color theme="0" tint="-0.249977111117893"/>
      <name val="Verdana"/>
      <family val="2"/>
    </font>
    <font>
      <vertAlign val="subscript"/>
      <sz val="10"/>
      <color theme="0" tint="-0.249977111117893"/>
      <name val="Verdana"/>
      <family val="2"/>
    </font>
    <font>
      <sz val="11"/>
      <color theme="0" tint="-0.249977111117893"/>
      <name val="Verdana"/>
      <family val="2"/>
    </font>
    <font>
      <sz val="10"/>
      <color theme="2" tint="-9.9978637043366805E-2"/>
      <name val="Verdana"/>
      <family val="2"/>
    </font>
    <font>
      <sz val="22"/>
      <name val="Arial"/>
      <family val="2"/>
    </font>
    <font>
      <u/>
      <sz val="10"/>
      <name val="Arial"/>
      <family val="2"/>
    </font>
    <font>
      <b/>
      <sz val="20"/>
      <color theme="1"/>
      <name val="Verdana"/>
      <family val="2"/>
    </font>
    <font>
      <sz val="16"/>
      <name val="Arial"/>
      <family val="2"/>
    </font>
    <font>
      <sz val="16"/>
      <color rgb="FF0070C0"/>
      <name val="Arial"/>
      <family val="2"/>
    </font>
    <font>
      <b/>
      <sz val="18"/>
      <name val="Arial"/>
      <family val="2"/>
    </font>
    <font>
      <sz val="10"/>
      <color indexed="8"/>
      <name val="Arial"/>
      <family val="2"/>
    </font>
    <font>
      <sz val="10"/>
      <color indexed="12"/>
      <name val="Arial"/>
      <family val="2"/>
    </font>
    <font>
      <b/>
      <sz val="12"/>
      <name val="Helv"/>
    </font>
    <font>
      <sz val="10"/>
      <color indexed="14"/>
      <name val="Arial"/>
      <family val="2"/>
    </font>
    <font>
      <sz val="10"/>
      <color indexed="10"/>
      <name val="Arial"/>
      <family val="2"/>
    </font>
    <font>
      <sz val="8"/>
      <color rgb="FF000000"/>
      <name val="Tahoma"/>
      <family val="2"/>
    </font>
    <font>
      <b/>
      <sz val="9"/>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rgb="FFFFFFCC"/>
        <bgColor indexed="64"/>
      </patternFill>
    </fill>
    <fill>
      <patternFill patternType="solid">
        <fgColor indexed="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indexed="26"/>
        <bgColor indexed="64"/>
      </patternFill>
    </fill>
    <fill>
      <patternFill patternType="gray125">
        <bgColor theme="0" tint="-4.9989318521683403E-2"/>
      </patternFill>
    </fill>
    <fill>
      <patternFill patternType="solid">
        <fgColor theme="0" tint="-0.24994659260841701"/>
        <bgColor indexed="64"/>
      </patternFill>
    </fill>
    <fill>
      <patternFill patternType="solid">
        <fgColor theme="9" tint="0.79998168889431442"/>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0">
    <xf numFmtId="0" fontId="0" fillId="0" borderId="0"/>
    <xf numFmtId="0" fontId="20" fillId="0" borderId="0" applyNumberFormat="0" applyFill="0" applyBorder="0" applyAlignment="0" applyProtection="0">
      <alignment vertical="top"/>
      <protection locked="0"/>
    </xf>
    <xf numFmtId="9" fontId="10" fillId="0" borderId="0" applyFont="0" applyFill="0" applyBorder="0" applyAlignment="0" applyProtection="0"/>
    <xf numFmtId="0" fontId="1" fillId="5" borderId="0" applyNumberFormat="0" applyBorder="0" applyAlignment="0" applyProtection="0"/>
    <xf numFmtId="0" fontId="2" fillId="0" borderId="0"/>
    <xf numFmtId="9" fontId="2" fillId="0" borderId="0" applyFont="0" applyFill="0" applyBorder="0" applyAlignment="0" applyProtection="0"/>
    <xf numFmtId="166" fontId="3" fillId="0" borderId="0" applyNumberFormat="0">
      <alignment horizontal="center"/>
    </xf>
    <xf numFmtId="0" fontId="53"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53" fillId="0" borderId="0" applyFill="0" applyBorder="0" applyAlignment="0"/>
    <xf numFmtId="0" fontId="2" fillId="0" borderId="0" applyFill="0" applyBorder="0" applyAlignment="0"/>
    <xf numFmtId="0" fontId="2" fillId="0" borderId="0" applyFill="0" applyBorder="0" applyAlignment="0"/>
    <xf numFmtId="0" fontId="2" fillId="0" borderId="0" applyFont="0" applyFill="0" applyBorder="0" applyAlignment="0" applyProtection="0"/>
    <xf numFmtId="0" fontId="2" fillId="0" borderId="0" applyFont="0" applyFill="0" applyBorder="0" applyAlignment="0" applyProtection="0"/>
    <xf numFmtId="14" fontId="53" fillId="0" borderId="0" applyFill="0" applyBorder="0" applyAlignment="0"/>
    <xf numFmtId="0" fontId="54" fillId="0" borderId="0" applyFill="0" applyBorder="0" applyAlignment="0"/>
    <xf numFmtId="0" fontId="2" fillId="0" borderId="0" applyFill="0" applyBorder="0" applyAlignment="0"/>
    <xf numFmtId="0" fontId="54" fillId="0" borderId="0" applyFill="0" applyBorder="0" applyAlignment="0"/>
    <xf numFmtId="0" fontId="2" fillId="0" borderId="0" applyFill="0" applyBorder="0" applyAlignment="0"/>
    <xf numFmtId="0" fontId="2" fillId="0" borderId="0" applyFill="0" applyBorder="0" applyAlignment="0"/>
    <xf numFmtId="38" fontId="8" fillId="3" borderId="0" applyNumberFormat="0" applyBorder="0" applyAlignment="0" applyProtection="0"/>
    <xf numFmtId="0" fontId="55" fillId="0" borderId="0">
      <alignment horizontal="left"/>
    </xf>
    <xf numFmtId="0" fontId="9" fillId="0" borderId="27" applyNumberFormat="0" applyAlignment="0" applyProtection="0">
      <alignment horizontal="left" vertical="center"/>
    </xf>
    <xf numFmtId="0" fontId="9" fillId="0" borderId="5">
      <alignment horizontal="left" vertical="center"/>
    </xf>
    <xf numFmtId="0" fontId="20" fillId="0" borderId="0" applyNumberFormat="0" applyFill="0" applyBorder="0" applyAlignment="0" applyProtection="0">
      <alignment vertical="top"/>
      <protection locked="0"/>
    </xf>
    <xf numFmtId="10" fontId="8" fillId="13" borderId="1" applyNumberFormat="0" applyBorder="0" applyAlignment="0" applyProtection="0"/>
    <xf numFmtId="0" fontId="56" fillId="0" borderId="0" applyFill="0" applyBorder="0" applyAlignment="0"/>
    <xf numFmtId="0" fontId="2" fillId="0" borderId="0" applyFill="0" applyBorder="0" applyAlignment="0"/>
    <xf numFmtId="0" fontId="56" fillId="0" borderId="0" applyFill="0" applyBorder="0" applyAlignment="0"/>
    <xf numFmtId="0" fontId="2" fillId="0" borderId="0" applyFill="0" applyBorder="0" applyAlignment="0"/>
    <xf numFmtId="0" fontId="2"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9" fontId="2" fillId="0" borderId="0"/>
    <xf numFmtId="0" fontId="2" fillId="0" borderId="0" applyFont="0" applyFill="0" applyBorder="0" applyAlignment="0" applyProtection="0"/>
    <xf numFmtId="170" fontId="2" fillId="0" borderId="0" applyFont="0" applyFill="0" applyBorder="0" applyAlignment="0" applyProtection="0"/>
    <xf numFmtId="10" fontId="2" fillId="0" borderId="0" applyFont="0" applyFill="0" applyBorder="0" applyAlignment="0" applyProtection="0"/>
    <xf numFmtId="0" fontId="57" fillId="0" borderId="0" applyFill="0" applyBorder="0" applyAlignment="0"/>
    <xf numFmtId="0" fontId="2" fillId="0" borderId="0" applyFill="0" applyBorder="0" applyAlignment="0"/>
    <xf numFmtId="0" fontId="57" fillId="0" borderId="0" applyFill="0" applyBorder="0" applyAlignment="0"/>
    <xf numFmtId="0" fontId="2" fillId="0" borderId="0" applyFill="0" applyBorder="0" applyAlignment="0"/>
    <xf numFmtId="0" fontId="2" fillId="0" borderId="0" applyFill="0" applyBorder="0" applyAlignment="0"/>
    <xf numFmtId="49" fontId="53" fillId="0" borderId="0" applyFill="0" applyBorder="0" applyAlignment="0"/>
    <xf numFmtId="0" fontId="2" fillId="0" borderId="0" applyFill="0" applyBorder="0" applyAlignment="0"/>
    <xf numFmtId="0" fontId="2" fillId="0" borderId="0" applyFill="0" applyBorder="0" applyAlignment="0"/>
  </cellStyleXfs>
  <cellXfs count="976">
    <xf numFmtId="0" fontId="0" fillId="0" borderId="0" xfId="0"/>
    <xf numFmtId="0" fontId="0" fillId="0" borderId="0" xfId="0" applyAlignment="1">
      <alignment horizontal="center"/>
    </xf>
    <xf numFmtId="0" fontId="5"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5" fillId="2" borderId="1" xfId="0" applyFont="1" applyFill="1" applyBorder="1" applyAlignment="1">
      <alignment horizontal="justify" vertical="center" wrapText="1"/>
    </xf>
    <xf numFmtId="49" fontId="4" fillId="2" borderId="1" xfId="0" quotePrefix="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0" fillId="0" borderId="5" xfId="0" applyBorder="1"/>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2" borderId="0" xfId="0" applyFont="1" applyFill="1" applyAlignment="1">
      <alignment vertical="center"/>
    </xf>
    <xf numFmtId="0" fontId="5" fillId="2" borderId="0" xfId="0" applyFont="1" applyFill="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18"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14" fillId="2" borderId="21" xfId="0" applyFont="1" applyFill="1" applyBorder="1" applyAlignment="1">
      <alignment vertical="center"/>
    </xf>
    <xf numFmtId="0" fontId="14" fillId="2" borderId="22" xfId="0" applyFont="1" applyFill="1" applyBorder="1" applyAlignment="1">
      <alignment vertical="center"/>
    </xf>
    <xf numFmtId="0" fontId="14" fillId="2" borderId="0" xfId="0" applyFont="1" applyFill="1" applyBorder="1" applyAlignment="1">
      <alignment horizontal="center" vertical="top"/>
    </xf>
    <xf numFmtId="0" fontId="14" fillId="2" borderId="0" xfId="0" applyFont="1" applyFill="1" applyBorder="1" applyAlignment="1">
      <alignment vertical="center"/>
    </xf>
    <xf numFmtId="0" fontId="15" fillId="2" borderId="21" xfId="0" applyFont="1" applyFill="1" applyBorder="1" applyAlignment="1">
      <alignment vertical="center"/>
    </xf>
    <xf numFmtId="0" fontId="15" fillId="2" borderId="22" xfId="0" applyFont="1" applyFill="1" applyBorder="1" applyAlignment="1">
      <alignment vertical="center"/>
    </xf>
    <xf numFmtId="0" fontId="18" fillId="2" borderId="24" xfId="0" applyFont="1" applyFill="1" applyBorder="1" applyAlignment="1">
      <alignment horizontal="center" vertical="center"/>
    </xf>
    <xf numFmtId="0" fontId="22" fillId="2" borderId="0" xfId="0" applyFont="1" applyFill="1" applyBorder="1" applyAlignment="1">
      <alignment vertical="center"/>
    </xf>
    <xf numFmtId="0" fontId="22" fillId="2" borderId="16" xfId="0" applyFont="1" applyFill="1" applyBorder="1" applyAlignment="1">
      <alignment horizontal="center" vertical="center"/>
    </xf>
    <xf numFmtId="0" fontId="22" fillId="2" borderId="15" xfId="0" applyFont="1" applyFill="1" applyBorder="1" applyAlignment="1">
      <alignment horizontal="center" vertical="center"/>
    </xf>
    <xf numFmtId="0" fontId="23" fillId="0" borderId="17" xfId="0" applyFont="1" applyBorder="1" applyAlignment="1">
      <alignment horizontal="center" vertical="center"/>
    </xf>
    <xf numFmtId="0" fontId="19" fillId="2" borderId="0" xfId="0" applyFont="1" applyFill="1" applyBorder="1" applyAlignment="1">
      <alignment horizontal="right" vertical="center"/>
    </xf>
    <xf numFmtId="0" fontId="21" fillId="2" borderId="0" xfId="0" applyFont="1" applyFill="1" applyBorder="1" applyAlignment="1">
      <alignment horizontal="right" vertical="center"/>
    </xf>
    <xf numFmtId="0" fontId="19" fillId="2" borderId="22" xfId="0" applyFont="1" applyFill="1" applyBorder="1" applyAlignment="1">
      <alignment horizontal="right" vertical="center"/>
    </xf>
    <xf numFmtId="0" fontId="19" fillId="2" borderId="0" xfId="0" applyFont="1" applyFill="1" applyAlignment="1">
      <alignment horizontal="righ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9" fillId="2" borderId="0" xfId="0" applyFont="1" applyFill="1" applyBorder="1" applyAlignment="1">
      <alignment horizontal="left" vertical="center"/>
    </xf>
    <xf numFmtId="0" fontId="30" fillId="2" borderId="1"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left" vertical="center"/>
    </xf>
    <xf numFmtId="0" fontId="18" fillId="2" borderId="0" xfId="0" applyFont="1" applyFill="1" applyBorder="1" applyAlignment="1">
      <alignment vertical="center"/>
    </xf>
    <xf numFmtId="0" fontId="30" fillId="2" borderId="21" xfId="0" applyFont="1" applyFill="1" applyBorder="1" applyAlignment="1">
      <alignment vertical="center"/>
    </xf>
    <xf numFmtId="0" fontId="30" fillId="2" borderId="0" xfId="0" applyFont="1" applyFill="1" applyBorder="1" applyAlignment="1">
      <alignment vertical="center"/>
    </xf>
    <xf numFmtId="0" fontId="30" fillId="2" borderId="22" xfId="0" applyFont="1" applyFill="1" applyBorder="1" applyAlignment="1">
      <alignment vertical="center"/>
    </xf>
    <xf numFmtId="0" fontId="30" fillId="2" borderId="0" xfId="0" applyFont="1" applyFill="1" applyAlignment="1">
      <alignment vertical="center"/>
    </xf>
    <xf numFmtId="0" fontId="28" fillId="2" borderId="0" xfId="0" applyFont="1" applyFill="1" applyBorder="1" applyAlignment="1">
      <alignment horizontal="left" vertical="center"/>
    </xf>
    <xf numFmtId="0" fontId="32" fillId="2" borderId="0" xfId="0" applyFont="1" applyFill="1" applyBorder="1" applyAlignment="1">
      <alignment vertical="center"/>
    </xf>
    <xf numFmtId="0" fontId="30" fillId="2" borderId="0" xfId="2" applyNumberFormat="1" applyFont="1" applyFill="1" applyBorder="1" applyAlignment="1">
      <alignment horizontal="center" vertical="center"/>
    </xf>
    <xf numFmtId="0" fontId="30" fillId="2" borderId="0" xfId="2" applyNumberFormat="1" applyFont="1" applyFill="1" applyBorder="1" applyAlignment="1">
      <alignment vertical="center"/>
    </xf>
    <xf numFmtId="0" fontId="22" fillId="2" borderId="22" xfId="0" applyFont="1" applyFill="1" applyBorder="1" applyAlignment="1">
      <alignment horizontal="center" vertical="center"/>
    </xf>
    <xf numFmtId="0" fontId="5" fillId="2" borderId="16" xfId="0" applyFont="1" applyFill="1" applyBorder="1" applyAlignment="1">
      <alignment vertical="center"/>
    </xf>
    <xf numFmtId="0" fontId="5" fillId="2" borderId="24" xfId="0" quotePrefix="1" applyFont="1" applyFill="1" applyBorder="1" applyAlignment="1">
      <alignment vertical="center"/>
    </xf>
    <xf numFmtId="0" fontId="27" fillId="2" borderId="0" xfId="0" applyFont="1" applyFill="1" applyAlignment="1">
      <alignment vertical="center"/>
    </xf>
    <xf numFmtId="0" fontId="14" fillId="2" borderId="21" xfId="0" applyFont="1" applyFill="1" applyBorder="1" applyAlignment="1">
      <alignment horizontal="center" vertical="center"/>
    </xf>
    <xf numFmtId="0" fontId="14" fillId="2" borderId="0" xfId="0" applyFont="1" applyFill="1" applyAlignment="1">
      <alignment horizontal="center" vertical="center"/>
    </xf>
    <xf numFmtId="0" fontId="30" fillId="2" borderId="0" xfId="0" applyFont="1" applyFill="1" applyBorder="1" applyAlignment="1">
      <alignment vertical="center" wrapText="1"/>
    </xf>
    <xf numFmtId="0" fontId="2" fillId="0" borderId="1" xfId="4" applyBorder="1"/>
    <xf numFmtId="0" fontId="2" fillId="0" borderId="0" xfId="4"/>
    <xf numFmtId="0" fontId="2" fillId="0" borderId="6" xfId="4" applyBorder="1"/>
    <xf numFmtId="0" fontId="12" fillId="0" borderId="6" xfId="4" applyFont="1" applyBorder="1" applyAlignment="1">
      <alignment horizontal="right" vertical="center"/>
    </xf>
    <xf numFmtId="0" fontId="12" fillId="0" borderId="1" xfId="4" applyFont="1" applyBorder="1" applyAlignment="1">
      <alignment horizontal="right" vertical="center"/>
    </xf>
    <xf numFmtId="0" fontId="2" fillId="0" borderId="1" xfId="4" applyBorder="1" applyAlignment="1"/>
    <xf numFmtId="0" fontId="13" fillId="0" borderId="1" xfId="4" applyFont="1" applyBorder="1" applyAlignment="1">
      <alignment horizontal="right" vertical="center"/>
    </xf>
    <xf numFmtId="0" fontId="9" fillId="3" borderId="4" xfId="4" applyFont="1" applyFill="1" applyBorder="1" applyAlignment="1">
      <alignment vertical="center" wrapText="1"/>
    </xf>
    <xf numFmtId="0" fontId="9" fillId="3" borderId="1" xfId="4" applyFont="1" applyFill="1" applyBorder="1" applyAlignment="1">
      <alignment horizontal="center" vertical="center" wrapText="1"/>
    </xf>
    <xf numFmtId="0" fontId="9" fillId="3" borderId="1" xfId="4" applyFont="1" applyFill="1" applyBorder="1" applyAlignment="1">
      <alignment vertical="center" wrapText="1"/>
    </xf>
    <xf numFmtId="0" fontId="9" fillId="3" borderId="2" xfId="4" applyFont="1" applyFill="1" applyBorder="1" applyAlignment="1">
      <alignment horizontal="center" vertical="center" wrapText="1"/>
    </xf>
    <xf numFmtId="0" fontId="2" fillId="0" borderId="4" xfId="4" applyBorder="1" applyAlignment="1">
      <alignment horizontal="center" vertical="center"/>
    </xf>
    <xf numFmtId="0" fontId="2" fillId="0" borderId="7" xfId="4" applyBorder="1" applyAlignment="1">
      <alignment horizontal="center" vertical="center"/>
    </xf>
    <xf numFmtId="0" fontId="1" fillId="5" borderId="6" xfId="3" applyBorder="1" applyAlignment="1">
      <alignment horizontal="right" vertical="center"/>
    </xf>
    <xf numFmtId="0" fontId="1" fillId="5" borderId="8" xfId="3" applyBorder="1" applyAlignment="1">
      <alignment horizontal="right" vertical="center"/>
    </xf>
    <xf numFmtId="0" fontId="36" fillId="5" borderId="8" xfId="3" applyFont="1" applyBorder="1" applyAlignment="1">
      <alignment horizontal="right" vertical="center"/>
    </xf>
    <xf numFmtId="0" fontId="2" fillId="0" borderId="0" xfId="4" applyAlignment="1">
      <alignment horizontal="center"/>
    </xf>
    <xf numFmtId="0" fontId="5" fillId="2" borderId="1" xfId="0" applyNumberFormat="1" applyFont="1" applyFill="1" applyBorder="1" applyAlignment="1">
      <alignment horizontal="center" vertical="center" wrapText="1"/>
    </xf>
    <xf numFmtId="0" fontId="22" fillId="2" borderId="12" xfId="0" applyFont="1" applyFill="1" applyBorder="1" applyAlignment="1">
      <alignment horizontal="center" vertical="center"/>
    </xf>
    <xf numFmtId="0" fontId="14" fillId="2" borderId="2" xfId="0" applyFont="1" applyFill="1" applyBorder="1" applyAlignment="1">
      <alignment vertical="center"/>
    </xf>
    <xf numFmtId="0" fontId="14" fillId="2" borderId="5" xfId="0" applyFont="1" applyFill="1" applyBorder="1" applyAlignment="1">
      <alignment vertical="center"/>
    </xf>
    <xf numFmtId="0" fontId="14" fillId="2" borderId="10" xfId="0" applyFont="1" applyFill="1" applyBorder="1" applyAlignment="1">
      <alignment vertical="center"/>
    </xf>
    <xf numFmtId="0" fontId="22" fillId="2" borderId="17" xfId="0" applyFont="1" applyFill="1" applyBorder="1" applyAlignment="1">
      <alignment horizontal="center" vertical="center"/>
    </xf>
    <xf numFmtId="0" fontId="22" fillId="2" borderId="12" xfId="0" applyFont="1" applyFill="1" applyBorder="1" applyAlignment="1">
      <alignment vertical="center"/>
    </xf>
    <xf numFmtId="0" fontId="14" fillId="2" borderId="12" xfId="0" applyFont="1" applyFill="1" applyBorder="1" applyAlignment="1">
      <alignment vertical="center"/>
    </xf>
    <xf numFmtId="0" fontId="0" fillId="0" borderId="1" xfId="0" applyBorder="1" applyAlignment="1">
      <alignment horizontal="center" vertical="center"/>
    </xf>
    <xf numFmtId="0" fontId="30" fillId="2"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30" fillId="2" borderId="1" xfId="2" applyNumberFormat="1" applyFont="1" applyFill="1" applyBorder="1" applyAlignment="1">
      <alignment horizontal="center" vertical="center"/>
    </xf>
    <xf numFmtId="0" fontId="11" fillId="4" borderId="5" xfId="0" applyFont="1" applyFill="1" applyBorder="1" applyAlignment="1">
      <alignment vertical="center" wrapText="1"/>
    </xf>
    <xf numFmtId="0" fontId="13" fillId="0" borderId="2" xfId="0" applyFont="1" applyFill="1" applyBorder="1" applyAlignment="1" applyProtection="1">
      <alignment horizontal="left" vertical="center"/>
    </xf>
    <xf numFmtId="0" fontId="13" fillId="0" borderId="2" xfId="0" applyFont="1" applyBorder="1" applyAlignment="1">
      <alignment horizontal="lef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21" fillId="2" borderId="0" xfId="0" applyFont="1" applyFill="1" applyBorder="1" applyAlignment="1">
      <alignment horizontal="left" vertical="top"/>
    </xf>
    <xf numFmtId="0" fontId="21" fillId="2" borderId="22" xfId="0" applyFont="1" applyFill="1" applyBorder="1" applyAlignment="1">
      <alignment horizontal="left" vertical="top"/>
    </xf>
    <xf numFmtId="0" fontId="14" fillId="2" borderId="0" xfId="0" applyFont="1" applyFill="1" applyBorder="1" applyAlignment="1">
      <alignment horizontal="left" vertical="top"/>
    </xf>
    <xf numFmtId="0" fontId="19" fillId="2" borderId="0" xfId="0" applyFont="1" applyFill="1" applyBorder="1" applyAlignment="1">
      <alignment horizontal="left" vertical="top"/>
    </xf>
    <xf numFmtId="0" fontId="30"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7"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3"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4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4" xfId="0" applyFill="1" applyBorder="1" applyAlignment="1">
      <alignment horizontal="center" vertical="center"/>
    </xf>
    <xf numFmtId="0" fontId="0" fillId="0" borderId="1" xfId="0" quotePrefix="1" applyFill="1" applyBorder="1" applyAlignment="1">
      <alignment horizontal="center" vertical="center"/>
    </xf>
    <xf numFmtId="0" fontId="0" fillId="0" borderId="1" xfId="0" applyFill="1" applyBorder="1" applyAlignment="1">
      <alignment horizontal="center" vertical="center"/>
    </xf>
    <xf numFmtId="0" fontId="38" fillId="0" borderId="1"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39" fillId="0" borderId="57" xfId="0" applyFont="1" applyFill="1" applyBorder="1" applyAlignment="1">
      <alignment horizontal="left" vertical="center" wrapText="1"/>
    </xf>
    <xf numFmtId="0" fontId="39" fillId="0" borderId="58" xfId="0" applyFont="1" applyFill="1" applyBorder="1" applyAlignment="1">
      <alignment horizontal="left" vertical="center" wrapText="1"/>
    </xf>
    <xf numFmtId="0" fontId="0" fillId="0" borderId="10" xfId="0" applyFill="1" applyBorder="1" applyAlignment="1">
      <alignment horizontal="center" vertical="center"/>
    </xf>
    <xf numFmtId="49" fontId="0" fillId="0" borderId="1" xfId="0" applyNumberFormat="1" applyFill="1" applyBorder="1" applyAlignment="1">
      <alignment horizontal="center" vertical="center"/>
    </xf>
    <xf numFmtId="0" fontId="0" fillId="0" borderId="58" xfId="0" applyFill="1" applyBorder="1" applyAlignment="1">
      <alignment horizontal="center" vertical="center" wrapText="1"/>
    </xf>
    <xf numFmtId="0" fontId="0" fillId="0" borderId="5" xfId="0" applyFill="1" applyBorder="1" applyAlignment="1">
      <alignment horizontal="center" vertical="center"/>
    </xf>
    <xf numFmtId="49" fontId="0" fillId="0" borderId="1" xfId="0" quotePrefix="1"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left" vertical="center"/>
    </xf>
    <xf numFmtId="0" fontId="0" fillId="7" borderId="4" xfId="0" applyFill="1" applyBorder="1" applyAlignment="1">
      <alignment horizontal="center" vertical="center"/>
    </xf>
    <xf numFmtId="0" fontId="0" fillId="7" borderId="1" xfId="0" quotePrefix="1" applyFill="1" applyBorder="1" applyAlignment="1">
      <alignment horizontal="center" vertical="center"/>
    </xf>
    <xf numFmtId="0" fontId="0" fillId="7" borderId="1" xfId="0" applyFill="1" applyBorder="1" applyAlignment="1">
      <alignment horizontal="center" vertical="center"/>
    </xf>
    <xf numFmtId="0" fontId="38" fillId="7" borderId="1" xfId="0" applyFont="1" applyFill="1" applyBorder="1" applyAlignment="1">
      <alignment horizontal="center" vertical="center" wrapText="1"/>
    </xf>
    <xf numFmtId="0" fontId="39" fillId="7" borderId="2" xfId="0" applyFont="1" applyFill="1" applyBorder="1" applyAlignment="1">
      <alignment horizontal="left" vertical="center" wrapText="1"/>
    </xf>
    <xf numFmtId="0" fontId="39" fillId="7" borderId="4" xfId="0" applyFont="1" applyFill="1" applyBorder="1" applyAlignment="1">
      <alignment horizontal="left" vertical="center" wrapText="1"/>
    </xf>
    <xf numFmtId="0" fontId="39" fillId="7" borderId="58" xfId="0" applyFont="1" applyFill="1" applyBorder="1" applyAlignment="1">
      <alignment horizontal="left" vertical="center" wrapText="1"/>
    </xf>
    <xf numFmtId="0" fontId="0" fillId="7" borderId="10" xfId="0" applyFill="1" applyBorder="1" applyAlignment="1">
      <alignment horizontal="center" vertical="center"/>
    </xf>
    <xf numFmtId="49" fontId="0" fillId="7" borderId="1" xfId="0" applyNumberFormat="1" applyFill="1" applyBorder="1" applyAlignment="1">
      <alignment horizontal="center" vertical="center"/>
    </xf>
    <xf numFmtId="0" fontId="0" fillId="7" borderId="58" xfId="0" applyFill="1" applyBorder="1" applyAlignment="1">
      <alignment horizontal="center" vertical="center" wrapText="1"/>
    </xf>
    <xf numFmtId="0" fontId="0" fillId="7" borderId="5" xfId="0" applyFill="1" applyBorder="1" applyAlignment="1">
      <alignment horizontal="center" vertical="center"/>
    </xf>
    <xf numFmtId="49" fontId="0" fillId="7" borderId="1" xfId="0" quotePrefix="1" applyNumberFormat="1" applyFill="1" applyBorder="1" applyAlignment="1">
      <alignment horizontal="center" vertical="center"/>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 xfId="0" applyFill="1" applyBorder="1" applyAlignment="1">
      <alignment horizontal="center" vertical="center" wrapText="1"/>
    </xf>
    <xf numFmtId="0" fontId="38" fillId="0" borderId="4" xfId="0" applyFont="1" applyFill="1" applyBorder="1" applyAlignment="1">
      <alignment horizontal="center" vertical="center" wrapText="1"/>
    </xf>
    <xf numFmtId="0" fontId="39" fillId="0" borderId="4" xfId="0" applyFont="1" applyFill="1" applyBorder="1" applyAlignment="1">
      <alignment horizontal="left" vertical="center" wrapText="1"/>
    </xf>
    <xf numFmtId="0" fontId="39" fillId="7" borderId="57" xfId="0" applyFont="1" applyFill="1" applyBorder="1" applyAlignment="1">
      <alignment horizontal="left" vertical="center" wrapText="1"/>
    </xf>
    <xf numFmtId="0" fontId="38" fillId="7" borderId="4" xfId="0" applyFont="1" applyFill="1" applyBorder="1" applyAlignment="1">
      <alignment horizontal="center" vertical="center" wrapText="1"/>
    </xf>
    <xf numFmtId="0" fontId="38" fillId="7"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0" fillId="0" borderId="0" xfId="0" applyAlignment="1">
      <alignment vertical="center"/>
    </xf>
    <xf numFmtId="49" fontId="0" fillId="0" borderId="0" xfId="0" applyNumberFormat="1" applyAlignment="1">
      <alignment horizontal="center"/>
    </xf>
    <xf numFmtId="0" fontId="0" fillId="0" borderId="0" xfId="0" applyAlignment="1">
      <alignment horizontal="left"/>
    </xf>
    <xf numFmtId="0" fontId="0" fillId="0" borderId="1" xfId="0" applyNumberFormat="1" applyBorder="1" applyAlignment="1">
      <alignment horizontal="center"/>
    </xf>
    <xf numFmtId="0" fontId="0" fillId="0" borderId="1" xfId="0" applyBorder="1" applyAlignment="1">
      <alignment horizontal="center"/>
    </xf>
    <xf numFmtId="0" fontId="0" fillId="8" borderId="1" xfId="0" applyFill="1" applyBorder="1" applyAlignment="1">
      <alignment horizontal="center" vertical="center" wrapText="1"/>
    </xf>
    <xf numFmtId="0" fontId="0" fillId="0" borderId="0" xfId="0" applyAlignment="1"/>
    <xf numFmtId="0" fontId="0" fillId="0" borderId="0" xfId="0" applyAlignment="1">
      <alignment horizontal="right"/>
    </xf>
    <xf numFmtId="0" fontId="0" fillId="0" borderId="1" xfId="0" applyBorder="1" applyAlignment="1">
      <alignment horizontal="right"/>
    </xf>
    <xf numFmtId="0" fontId="2" fillId="8" borderId="1"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NumberFormat="1" applyFont="1" applyFill="1" applyBorder="1" applyAlignment="1">
      <alignment horizontal="center" vertical="center" wrapText="1"/>
    </xf>
    <xf numFmtId="0" fontId="0" fillId="9" borderId="0" xfId="0" applyFill="1" applyAlignment="1">
      <alignment horizontal="right"/>
    </xf>
    <xf numFmtId="0" fontId="0" fillId="10" borderId="0" xfId="0" quotePrefix="1" applyFill="1"/>
    <xf numFmtId="0" fontId="0" fillId="10" borderId="0" xfId="0" applyFill="1"/>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2" fillId="0" borderId="0" xfId="0" applyFont="1" applyBorder="1" applyAlignment="1" applyProtection="1">
      <alignment vertical="center"/>
      <protection locked="0"/>
    </xf>
    <xf numFmtId="49" fontId="4"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36" fillId="5" borderId="6" xfId="3" applyFont="1" applyBorder="1" applyAlignment="1" applyProtection="1">
      <alignment horizontal="right" vertical="center"/>
      <protection locked="0"/>
    </xf>
    <xf numFmtId="0" fontId="2" fillId="0" borderId="0" xfId="4" applyProtection="1">
      <protection locked="0"/>
    </xf>
    <xf numFmtId="0" fontId="29" fillId="2" borderId="0"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28" fillId="2" borderId="0" xfId="0" applyFont="1" applyFill="1" applyBorder="1" applyAlignment="1" applyProtection="1">
      <alignment horizontal="left" vertical="center"/>
      <protection locked="0"/>
    </xf>
    <xf numFmtId="0" fontId="28" fillId="2" borderId="0" xfId="0" applyFont="1" applyFill="1" applyBorder="1" applyAlignment="1" applyProtection="1">
      <alignment horizontal="center" vertical="center"/>
      <protection locked="0"/>
    </xf>
    <xf numFmtId="0" fontId="5" fillId="2" borderId="24"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21" fillId="2" borderId="0" xfId="0" applyFont="1" applyFill="1" applyBorder="1" applyAlignment="1" applyProtection="1">
      <alignment horizontal="left" vertical="center" wrapText="1"/>
      <protection locked="0"/>
    </xf>
    <xf numFmtId="0" fontId="30" fillId="2" borderId="0" xfId="0" applyFont="1" applyFill="1" applyBorder="1" applyAlignment="1" applyProtection="1">
      <alignment horizontal="center" vertical="top" wrapText="1"/>
      <protection locked="0"/>
    </xf>
    <xf numFmtId="0" fontId="2" fillId="0" borderId="0" xfId="4" applyAlignment="1" applyProtection="1">
      <alignment horizontal="left"/>
      <protection locked="0"/>
    </xf>
    <xf numFmtId="0" fontId="5" fillId="2" borderId="0"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25" fillId="2" borderId="2" xfId="0" applyFont="1" applyFill="1" applyBorder="1" applyAlignment="1">
      <alignment vertical="center"/>
    </xf>
    <xf numFmtId="0" fontId="25" fillId="2" borderId="5" xfId="0" applyFont="1" applyFill="1" applyBorder="1" applyAlignment="1">
      <alignment vertical="center"/>
    </xf>
    <xf numFmtId="0" fontId="25" fillId="2" borderId="10" xfId="0" applyFont="1" applyFill="1" applyBorder="1" applyAlignment="1">
      <alignment vertical="center"/>
    </xf>
    <xf numFmtId="0" fontId="41" fillId="2" borderId="0" xfId="0" applyFont="1" applyFill="1" applyBorder="1" applyAlignment="1" applyProtection="1">
      <alignment vertical="top"/>
      <protection locked="0"/>
    </xf>
    <xf numFmtId="0" fontId="0" fillId="0" borderId="1" xfId="0" applyBorder="1" applyAlignment="1">
      <alignment horizontal="center"/>
    </xf>
    <xf numFmtId="0" fontId="2" fillId="4" borderId="10"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xf numFmtId="0" fontId="0" fillId="4" borderId="2" xfId="0" applyFill="1" applyBorder="1" applyAlignment="1">
      <alignment horizontal="center" vertical="center"/>
    </xf>
    <xf numFmtId="0" fontId="0" fillId="0" borderId="2" xfId="0" applyBorder="1" applyAlignment="1">
      <alignment horizontal="center" vertical="center"/>
    </xf>
    <xf numFmtId="49" fontId="0" fillId="0" borderId="55" xfId="0" applyNumberFormat="1" applyBorder="1" applyAlignment="1">
      <alignment vertical="center"/>
    </xf>
    <xf numFmtId="49" fontId="0" fillId="0" borderId="50" xfId="0" applyNumberFormat="1" applyBorder="1" applyAlignment="1">
      <alignment vertical="center"/>
    </xf>
    <xf numFmtId="0" fontId="43" fillId="11" borderId="0" xfId="0" applyFont="1" applyFill="1" applyBorder="1" applyAlignment="1" applyProtection="1">
      <alignment vertical="center"/>
    </xf>
    <xf numFmtId="0" fontId="43" fillId="11" borderId="2" xfId="0" applyFont="1" applyFill="1" applyBorder="1" applyAlignment="1" applyProtection="1">
      <alignment vertical="center"/>
    </xf>
    <xf numFmtId="0" fontId="43" fillId="11" borderId="5" xfId="0" applyFont="1" applyFill="1" applyBorder="1" applyAlignment="1" applyProtection="1">
      <alignment vertical="center"/>
    </xf>
    <xf numFmtId="0" fontId="43" fillId="11" borderId="10" xfId="0" applyFont="1" applyFill="1" applyBorder="1" applyAlignment="1" applyProtection="1">
      <alignment vertical="center"/>
    </xf>
    <xf numFmtId="0" fontId="45" fillId="11" borderId="31" xfId="0" applyFont="1" applyFill="1" applyBorder="1" applyAlignment="1" applyProtection="1">
      <alignment horizontal="center" vertical="center"/>
    </xf>
    <xf numFmtId="0" fontId="45" fillId="11" borderId="27" xfId="0" applyFont="1" applyFill="1" applyBorder="1" applyAlignment="1" applyProtection="1">
      <alignment horizontal="center" vertical="center"/>
    </xf>
    <xf numFmtId="0" fontId="43" fillId="11" borderId="32" xfId="0" applyFont="1" applyFill="1" applyBorder="1" applyAlignment="1" applyProtection="1">
      <alignment vertical="center"/>
    </xf>
    <xf numFmtId="0" fontId="46" fillId="2" borderId="0" xfId="0" applyFont="1" applyFill="1" applyBorder="1" applyAlignment="1">
      <alignment vertical="center"/>
    </xf>
    <xf numFmtId="0" fontId="2" fillId="0" borderId="61" xfId="0" applyFont="1" applyBorder="1"/>
    <xf numFmtId="0" fontId="0" fillId="0" borderId="63" xfId="0" applyBorder="1" applyAlignment="1">
      <alignment horizontal="center" vertical="center"/>
    </xf>
    <xf numFmtId="0" fontId="37" fillId="0" borderId="0" xfId="0" applyFont="1"/>
    <xf numFmtId="0" fontId="37" fillId="0" borderId="0" xfId="0" applyFont="1" applyAlignment="1">
      <alignment horizontal="center" vertical="center"/>
    </xf>
    <xf numFmtId="0" fontId="22" fillId="2" borderId="19" xfId="0" applyFont="1" applyFill="1" applyBorder="1" applyAlignment="1">
      <alignment vertical="center"/>
    </xf>
    <xf numFmtId="0" fontId="28" fillId="2" borderId="0" xfId="0" applyFont="1" applyFill="1" applyBorder="1" applyAlignment="1">
      <alignment vertical="center"/>
    </xf>
    <xf numFmtId="0" fontId="30" fillId="2" borderId="24" xfId="0" applyFont="1" applyFill="1" applyBorder="1" applyAlignment="1"/>
    <xf numFmtId="0" fontId="30" fillId="2" borderId="24" xfId="0" applyFont="1" applyFill="1" applyBorder="1" applyAlignment="1">
      <alignment vertical="center"/>
    </xf>
    <xf numFmtId="0" fontId="12" fillId="0" borderId="1" xfId="4" applyFont="1" applyBorder="1" applyAlignment="1">
      <alignment horizontal="right" vertical="center"/>
    </xf>
    <xf numFmtId="0" fontId="5" fillId="2" borderId="0" xfId="0" applyFont="1" applyFill="1" applyBorder="1" applyAlignment="1">
      <alignment horizontal="center" vertical="center" wrapText="1"/>
    </xf>
    <xf numFmtId="0" fontId="12" fillId="0" borderId="1" xfId="0" applyFont="1" applyBorder="1" applyAlignment="1">
      <alignment horizontal="right" vertical="center"/>
    </xf>
    <xf numFmtId="0" fontId="12" fillId="0" borderId="2" xfId="0" applyFont="1" applyBorder="1" applyAlignment="1">
      <alignment vertical="center"/>
    </xf>
    <xf numFmtId="0" fontId="12" fillId="0" borderId="2" xfId="0" applyFont="1" applyBorder="1" applyAlignment="1">
      <alignment horizontal="right" vertical="center"/>
    </xf>
    <xf numFmtId="0" fontId="0" fillId="0" borderId="2" xfId="0" applyBorder="1" applyAlignment="1"/>
    <xf numFmtId="49" fontId="4" fillId="2" borderId="55" xfId="0" quotePrefix="1" applyNumberFormat="1" applyFont="1" applyFill="1" applyBorder="1" applyAlignment="1">
      <alignment horizontal="center" vertical="center" wrapText="1"/>
    </xf>
    <xf numFmtId="49" fontId="4" fillId="2" borderId="1" xfId="0" quotePrefix="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xf numFmtId="0" fontId="48" fillId="0" borderId="0" xfId="0" applyFont="1"/>
    <xf numFmtId="14" fontId="0" fillId="0" borderId="0" xfId="0" applyNumberFormat="1" applyAlignment="1">
      <alignment horizontal="center"/>
    </xf>
    <xf numFmtId="0" fontId="5" fillId="2" borderId="33" xfId="0" applyFont="1" applyFill="1" applyBorder="1" applyAlignment="1">
      <alignment horizontal="center" vertical="center" wrapText="1"/>
    </xf>
    <xf numFmtId="49" fontId="5" fillId="2" borderId="33" xfId="0" applyNumberFormat="1" applyFont="1" applyFill="1" applyBorder="1" applyAlignment="1">
      <alignment vertical="center"/>
    </xf>
    <xf numFmtId="0" fontId="5" fillId="2" borderId="33" xfId="0" applyFont="1" applyFill="1" applyBorder="1" applyAlignment="1">
      <alignment vertical="center"/>
    </xf>
    <xf numFmtId="0" fontId="5" fillId="2" borderId="33" xfId="0" applyFont="1" applyFill="1" applyBorder="1" applyAlignment="1">
      <alignment horizontal="left" vertical="center"/>
    </xf>
    <xf numFmtId="0" fontId="5" fillId="2" borderId="33" xfId="0" applyFont="1" applyFill="1" applyBorder="1" applyAlignment="1">
      <alignment horizontal="left" vertical="center" wrapText="1"/>
    </xf>
    <xf numFmtId="0" fontId="0" fillId="0" borderId="33" xfId="0" applyBorder="1" applyAlignment="1">
      <alignment horizontal="left" vertical="center" wrapText="1"/>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35" xfId="0" applyFont="1" applyFill="1" applyBorder="1" applyAlignment="1">
      <alignment vertical="center" wrapText="1"/>
    </xf>
    <xf numFmtId="0" fontId="5" fillId="2" borderId="34" xfId="0" applyFont="1" applyFill="1" applyBorder="1" applyAlignment="1">
      <alignment horizontal="left" vertical="top"/>
    </xf>
    <xf numFmtId="0" fontId="5" fillId="2" borderId="35" xfId="0" applyFont="1" applyFill="1" applyBorder="1" applyAlignment="1">
      <alignment horizontal="left" vertical="top"/>
    </xf>
    <xf numFmtId="0" fontId="5" fillId="2" borderId="67" xfId="0" applyFont="1" applyFill="1" applyBorder="1" applyAlignment="1">
      <alignment horizontal="center" vertical="center" wrapText="1"/>
    </xf>
    <xf numFmtId="49" fontId="5" fillId="2" borderId="67" xfId="0" applyNumberFormat="1" applyFont="1" applyFill="1" applyBorder="1" applyAlignment="1">
      <alignment vertical="center"/>
    </xf>
    <xf numFmtId="0" fontId="5" fillId="2" borderId="68" xfId="0" applyFont="1" applyFill="1" applyBorder="1" applyAlignment="1">
      <alignment vertical="center"/>
    </xf>
    <xf numFmtId="0" fontId="5" fillId="2" borderId="69" xfId="0" applyFont="1" applyFill="1" applyBorder="1" applyAlignment="1">
      <alignment vertical="center"/>
    </xf>
    <xf numFmtId="0" fontId="5" fillId="2" borderId="70" xfId="0" applyFont="1" applyFill="1" applyBorder="1" applyAlignment="1">
      <alignment vertical="center"/>
    </xf>
    <xf numFmtId="0" fontId="5" fillId="2" borderId="71" xfId="0" applyFont="1" applyFill="1" applyBorder="1" applyAlignment="1">
      <alignment vertical="center"/>
    </xf>
    <xf numFmtId="0" fontId="5" fillId="2" borderId="74" xfId="0" applyFont="1" applyFill="1" applyBorder="1" applyAlignment="1">
      <alignment horizontal="center" vertical="center" wrapText="1"/>
    </xf>
    <xf numFmtId="0" fontId="5" fillId="2" borderId="74" xfId="0" applyFont="1" applyFill="1" applyBorder="1" applyAlignment="1">
      <alignment vertical="center"/>
    </xf>
    <xf numFmtId="0" fontId="5" fillId="2" borderId="75" xfId="0" applyFont="1" applyFill="1" applyBorder="1" applyAlignment="1">
      <alignment vertical="center"/>
    </xf>
    <xf numFmtId="0" fontId="5" fillId="2" borderId="76" xfId="0" applyFont="1" applyFill="1" applyBorder="1" applyAlignment="1">
      <alignment vertical="center"/>
    </xf>
    <xf numFmtId="0" fontId="5" fillId="2" borderId="77" xfId="0" applyFont="1" applyFill="1" applyBorder="1" applyAlignment="1">
      <alignment vertical="center"/>
    </xf>
    <xf numFmtId="0" fontId="5" fillId="2" borderId="67" xfId="0" applyFont="1" applyFill="1" applyBorder="1" applyAlignment="1">
      <alignment horizontal="left" vertical="center"/>
    </xf>
    <xf numFmtId="0" fontId="5" fillId="2" borderId="68" xfId="0" applyNumberFormat="1" applyFont="1" applyFill="1" applyBorder="1" applyAlignment="1">
      <alignment vertical="center"/>
    </xf>
    <xf numFmtId="0" fontId="5" fillId="2" borderId="71" xfId="0" applyFont="1" applyFill="1" applyBorder="1" applyAlignment="1">
      <alignment vertical="center" wrapText="1"/>
    </xf>
    <xf numFmtId="0" fontId="5" fillId="2" borderId="74" xfId="0" applyFont="1" applyFill="1" applyBorder="1" applyAlignment="1">
      <alignment horizontal="left" vertical="center" wrapText="1"/>
    </xf>
    <xf numFmtId="0" fontId="21" fillId="2" borderId="78" xfId="0" applyFont="1" applyFill="1" applyBorder="1" applyAlignment="1">
      <alignment horizontal="center" vertical="center"/>
    </xf>
    <xf numFmtId="14" fontId="0" fillId="0" borderId="0" xfId="0" applyNumberFormat="1" applyAlignment="1">
      <alignment horizontal="center" vertical="center"/>
    </xf>
    <xf numFmtId="0" fontId="2" fillId="0" borderId="0" xfId="0" applyFont="1" applyAlignment="1">
      <alignment wrapText="1"/>
    </xf>
    <xf numFmtId="0" fontId="2" fillId="0" borderId="48" xfId="4" applyBorder="1" applyProtection="1"/>
    <xf numFmtId="0" fontId="2" fillId="0" borderId="64" xfId="4" applyBorder="1" applyProtection="1"/>
    <xf numFmtId="0" fontId="50" fillId="0" borderId="45" xfId="4" applyFont="1" applyBorder="1" applyProtection="1"/>
    <xf numFmtId="0" fontId="50" fillId="0" borderId="38" xfId="4" applyFont="1" applyBorder="1" applyProtection="1"/>
    <xf numFmtId="0" fontId="50" fillId="0" borderId="0" xfId="4" applyFont="1" applyProtection="1">
      <protection locked="0"/>
    </xf>
    <xf numFmtId="0" fontId="13" fillId="0" borderId="0" xfId="4" applyFont="1" applyProtection="1">
      <protection locked="0"/>
    </xf>
    <xf numFmtId="0" fontId="13" fillId="0" borderId="29" xfId="4" applyFont="1" applyBorder="1" applyProtection="1">
      <protection locked="0"/>
    </xf>
    <xf numFmtId="0" fontId="13" fillId="0" borderId="88" xfId="4" applyFont="1" applyBorder="1" applyProtection="1">
      <protection locked="0"/>
    </xf>
    <xf numFmtId="164" fontId="52" fillId="0" borderId="26" xfId="5" applyNumberFormat="1" applyFont="1" applyBorder="1" applyAlignment="1" applyProtection="1">
      <alignment horizontal="center" vertical="center"/>
    </xf>
    <xf numFmtId="0" fontId="52" fillId="0" borderId="26" xfId="4" applyFont="1" applyBorder="1" applyAlignment="1" applyProtection="1">
      <alignment horizontal="center" vertical="center"/>
    </xf>
    <xf numFmtId="0" fontId="52" fillId="0" borderId="47" xfId="4" applyFont="1" applyBorder="1" applyAlignment="1" applyProtection="1">
      <alignment horizontal="center" vertical="center"/>
    </xf>
    <xf numFmtId="0" fontId="2" fillId="0" borderId="31" xfId="4" applyBorder="1" applyProtection="1">
      <protection locked="0"/>
    </xf>
    <xf numFmtId="0" fontId="2" fillId="0" borderId="27" xfId="4" applyBorder="1" applyProtection="1">
      <protection locked="0"/>
    </xf>
    <xf numFmtId="0" fontId="2" fillId="0" borderId="32" xfId="4" applyBorder="1" applyProtection="1">
      <protection locked="0"/>
    </xf>
    <xf numFmtId="0" fontId="14" fillId="14" borderId="2" xfId="0" applyFont="1" applyFill="1" applyBorder="1" applyAlignment="1">
      <alignment vertical="center"/>
    </xf>
    <xf numFmtId="0" fontId="14" fillId="14" borderId="5" xfId="0" applyFont="1" applyFill="1" applyBorder="1" applyAlignment="1">
      <alignment vertical="center"/>
    </xf>
    <xf numFmtId="0" fontId="14" fillId="14" borderId="10" xfId="0" applyFont="1" applyFill="1" applyBorder="1" applyAlignment="1">
      <alignment vertical="center"/>
    </xf>
    <xf numFmtId="0" fontId="14" fillId="14" borderId="28" xfId="0" applyFont="1" applyFill="1" applyBorder="1" applyAlignment="1">
      <alignment vertical="center"/>
    </xf>
    <xf numFmtId="0" fontId="14" fillId="14" borderId="29" xfId="0" applyFont="1" applyFill="1" applyBorder="1" applyAlignment="1">
      <alignment vertical="center"/>
    </xf>
    <xf numFmtId="0" fontId="14" fillId="14" borderId="30" xfId="0" applyFont="1" applyFill="1" applyBorder="1" applyAlignment="1">
      <alignment vertical="center"/>
    </xf>
    <xf numFmtId="0" fontId="5" fillId="14" borderId="0" xfId="0" applyFont="1" applyFill="1" applyBorder="1" applyAlignment="1">
      <alignment horizontal="left" vertical="center" textRotation="90" wrapText="1"/>
    </xf>
    <xf numFmtId="0" fontId="30" fillId="14" borderId="1" xfId="0" applyFont="1" applyFill="1" applyBorder="1" applyAlignment="1">
      <alignment horizontal="left" vertical="center"/>
    </xf>
    <xf numFmtId="0" fontId="30" fillId="14" borderId="1" xfId="0" applyFont="1" applyFill="1" applyBorder="1" applyAlignment="1">
      <alignment horizontal="center" vertical="center"/>
    </xf>
    <xf numFmtId="0" fontId="30" fillId="14" borderId="0" xfId="0" applyFont="1" applyFill="1" applyBorder="1" applyAlignment="1">
      <alignment horizontal="center" vertical="center"/>
    </xf>
    <xf numFmtId="0" fontId="30" fillId="14" borderId="0" xfId="0" applyFont="1" applyFill="1" applyBorder="1" applyAlignment="1">
      <alignment vertical="center"/>
    </xf>
    <xf numFmtId="0" fontId="5" fillId="14" borderId="0" xfId="0" applyFont="1" applyFill="1" applyBorder="1" applyAlignment="1">
      <alignment vertical="center"/>
    </xf>
    <xf numFmtId="0" fontId="22" fillId="14" borderId="0" xfId="0" applyFont="1" applyFill="1" applyBorder="1" applyAlignment="1">
      <alignment vertical="center"/>
    </xf>
    <xf numFmtId="0" fontId="28" fillId="14" borderId="0" xfId="0" applyFont="1" applyFill="1" applyBorder="1" applyAlignment="1">
      <alignment horizontal="left" vertical="center"/>
    </xf>
    <xf numFmtId="0" fontId="28" fillId="14" borderId="0" xfId="0" applyFont="1" applyFill="1" applyBorder="1" applyAlignment="1">
      <alignment horizontal="center" vertical="center"/>
    </xf>
    <xf numFmtId="14" fontId="13" fillId="0" borderId="2" xfId="0" applyNumberFormat="1" applyFont="1" applyBorder="1" applyAlignment="1">
      <alignment horizontal="left" vertical="center"/>
    </xf>
    <xf numFmtId="0" fontId="12" fillId="0" borderId="26" xfId="4" applyFont="1" applyBorder="1" applyAlignment="1" applyProtection="1">
      <alignment vertical="center" wrapText="1"/>
    </xf>
    <xf numFmtId="0" fontId="12" fillId="0" borderId="46" xfId="4" applyFont="1" applyBorder="1" applyAlignment="1" applyProtection="1">
      <alignment vertical="center" wrapText="1"/>
    </xf>
    <xf numFmtId="0" fontId="4" fillId="0" borderId="0" xfId="4" applyFont="1"/>
    <xf numFmtId="0" fontId="9" fillId="0" borderId="0" xfId="4" applyFont="1" applyAlignment="1">
      <alignment horizontal="center"/>
    </xf>
    <xf numFmtId="0" fontId="4" fillId="0" borderId="0" xfId="4" applyFont="1" applyAlignment="1">
      <alignment horizontal="right" vertical="center" wrapText="1"/>
    </xf>
    <xf numFmtId="0" fontId="4" fillId="0" borderId="0" xfId="4" applyFont="1" applyFill="1" applyAlignment="1">
      <alignment horizontal="right"/>
    </xf>
    <xf numFmtId="0" fontId="4" fillId="0" borderId="1" xfId="4" applyFont="1" applyFill="1" applyBorder="1" applyAlignment="1">
      <alignment horizontal="center" vertical="center"/>
    </xf>
    <xf numFmtId="0" fontId="4" fillId="0" borderId="0" xfId="4" applyFont="1" applyFill="1" applyAlignment="1">
      <alignment horizontal="right" vertical="center"/>
    </xf>
    <xf numFmtId="165" fontId="4" fillId="0" borderId="1" xfId="4" applyNumberFormat="1" applyFont="1" applyFill="1" applyBorder="1" applyAlignment="1">
      <alignment horizontal="center" vertical="center" shrinkToFit="1"/>
    </xf>
    <xf numFmtId="0" fontId="9" fillId="0" borderId="0" xfId="4" applyFont="1" applyAlignment="1">
      <alignment horizontal="right" vertical="center"/>
    </xf>
    <xf numFmtId="0" fontId="4" fillId="0" borderId="0" xfId="4" applyFont="1" applyFill="1" applyAlignment="1">
      <alignment horizontal="center"/>
    </xf>
    <xf numFmtId="0" fontId="4" fillId="0" borderId="0" xfId="4" applyFont="1" applyFill="1" applyAlignment="1">
      <alignment horizontal="center" vertical="center"/>
    </xf>
    <xf numFmtId="0" fontId="4" fillId="0" borderId="0" xfId="4" applyFont="1" applyBorder="1" applyAlignment="1">
      <alignment horizontal="right" vertical="center" wrapText="1"/>
    </xf>
    <xf numFmtId="0" fontId="4" fillId="0" borderId="1" xfId="4" applyFont="1" applyFill="1" applyBorder="1" applyAlignment="1">
      <alignment horizontal="center" vertical="center" shrinkToFit="1"/>
    </xf>
    <xf numFmtId="0" fontId="4" fillId="0" borderId="16" xfId="4" applyFont="1" applyBorder="1" applyAlignment="1">
      <alignment vertical="center" wrapText="1"/>
    </xf>
    <xf numFmtId="0" fontId="4" fillId="0" borderId="16" xfId="4" applyFont="1" applyBorder="1" applyAlignment="1">
      <alignment vertical="center"/>
    </xf>
    <xf numFmtId="0" fontId="4" fillId="0" borderId="0" xfId="4" applyFont="1" applyFill="1"/>
    <xf numFmtId="0" fontId="4" fillId="0" borderId="11" xfId="4" applyFont="1" applyFill="1" applyBorder="1" applyAlignment="1"/>
    <xf numFmtId="0" fontId="4" fillId="0" borderId="15" xfId="4" applyFont="1" applyFill="1" applyBorder="1" applyAlignment="1"/>
    <xf numFmtId="0" fontId="4" fillId="0" borderId="8" xfId="4" applyFont="1" applyFill="1" applyBorder="1" applyAlignment="1">
      <alignment horizontal="center" vertical="center" wrapText="1"/>
    </xf>
    <xf numFmtId="165" fontId="4" fillId="0" borderId="50" xfId="4" applyNumberFormat="1" applyFont="1" applyFill="1" applyBorder="1" applyAlignment="1">
      <alignment horizontal="center" vertical="top" shrinkToFit="1"/>
    </xf>
    <xf numFmtId="165" fontId="4" fillId="0" borderId="1" xfId="4" applyNumberFormat="1" applyFont="1" applyFill="1" applyBorder="1" applyAlignment="1">
      <alignment horizontal="center" vertical="top" shrinkToFit="1"/>
    </xf>
    <xf numFmtId="0" fontId="4" fillId="0" borderId="59" xfId="4" applyFont="1" applyFill="1" applyBorder="1"/>
    <xf numFmtId="0" fontId="4" fillId="0" borderId="0" xfId="4" applyFont="1" applyFill="1" applyBorder="1"/>
    <xf numFmtId="0" fontId="4" fillId="0" borderId="14" xfId="4" applyFont="1" applyFill="1" applyBorder="1"/>
    <xf numFmtId="0" fontId="4" fillId="0" borderId="16" xfId="4" applyFont="1" applyFill="1" applyBorder="1" applyAlignment="1"/>
    <xf numFmtId="0" fontId="4" fillId="0" borderId="2" xfId="4" applyFont="1" applyFill="1" applyBorder="1"/>
    <xf numFmtId="0" fontId="4" fillId="0" borderId="10" xfId="4" applyFont="1" applyFill="1" applyBorder="1"/>
    <xf numFmtId="0" fontId="4" fillId="0" borderId="1" xfId="4" applyFont="1" applyFill="1" applyBorder="1" applyAlignment="1">
      <alignment vertical="top" shrinkToFit="1"/>
    </xf>
    <xf numFmtId="165" fontId="4" fillId="0" borderId="15" xfId="4" applyNumberFormat="1" applyFont="1" applyFill="1" applyBorder="1" applyAlignment="1">
      <alignment horizontal="center" vertical="top" shrinkToFit="1"/>
    </xf>
    <xf numFmtId="165" fontId="4" fillId="0" borderId="17" xfId="4" applyNumberFormat="1" applyFont="1" applyFill="1" applyBorder="1" applyAlignment="1">
      <alignment horizontal="center" vertical="top" shrinkToFit="1"/>
    </xf>
    <xf numFmtId="0" fontId="4" fillId="0" borderId="0" xfId="4" applyFont="1" applyAlignment="1">
      <alignment horizontal="right" wrapText="1"/>
    </xf>
    <xf numFmtId="0" fontId="4" fillId="0" borderId="0" xfId="4" applyFont="1" applyAlignment="1">
      <alignment horizontal="right"/>
    </xf>
    <xf numFmtId="0" fontId="4" fillId="0" borderId="0" xfId="4" applyFont="1" applyAlignment="1">
      <alignment horizontal="right" vertical="center"/>
    </xf>
    <xf numFmtId="0" fontId="4" fillId="0" borderId="0" xfId="4" applyFont="1" applyAlignment="1">
      <alignment horizontal="center"/>
    </xf>
    <xf numFmtId="0" fontId="4" fillId="0" borderId="0" xfId="4" applyFont="1" applyAlignment="1">
      <alignment horizontal="center" vertical="center"/>
    </xf>
    <xf numFmtId="0" fontId="4" fillId="10" borderId="11" xfId="4" applyFont="1" applyFill="1" applyBorder="1" applyAlignment="1"/>
    <xf numFmtId="0" fontId="4" fillId="10" borderId="15" xfId="4" applyFont="1" applyFill="1" applyBorder="1" applyAlignment="1"/>
    <xf numFmtId="0" fontId="4" fillId="10" borderId="8" xfId="4" applyFont="1" applyFill="1" applyBorder="1" applyAlignment="1">
      <alignment horizontal="center" vertical="center" wrapText="1"/>
    </xf>
    <xf numFmtId="165" fontId="4" fillId="10" borderId="50" xfId="4" applyNumberFormat="1" applyFont="1" applyFill="1" applyBorder="1" applyAlignment="1">
      <alignment horizontal="center" vertical="top" shrinkToFit="1"/>
    </xf>
    <xf numFmtId="165" fontId="4" fillId="10" borderId="1" xfId="4" applyNumberFormat="1" applyFont="1" applyFill="1" applyBorder="1" applyAlignment="1">
      <alignment horizontal="center" vertical="top" shrinkToFit="1"/>
    </xf>
    <xf numFmtId="0" fontId="4" fillId="10" borderId="59" xfId="4" applyFont="1" applyFill="1" applyBorder="1"/>
    <xf numFmtId="0" fontId="4" fillId="10" borderId="0" xfId="4" applyFont="1" applyFill="1" applyBorder="1"/>
    <xf numFmtId="0" fontId="4" fillId="10" borderId="14" xfId="4" applyFont="1" applyFill="1" applyBorder="1"/>
    <xf numFmtId="0" fontId="4" fillId="10" borderId="16" xfId="4" applyFont="1" applyFill="1" applyBorder="1" applyAlignment="1"/>
    <xf numFmtId="0" fontId="4" fillId="10" borderId="2" xfId="4" applyFont="1" applyFill="1" applyBorder="1"/>
    <xf numFmtId="0" fontId="4" fillId="10" borderId="10" xfId="4" applyFont="1" applyFill="1" applyBorder="1"/>
    <xf numFmtId="0" fontId="4" fillId="10" borderId="1" xfId="4" applyFont="1" applyFill="1" applyBorder="1" applyAlignment="1">
      <alignment vertical="top" shrinkToFit="1"/>
    </xf>
    <xf numFmtId="165" fontId="4" fillId="10" borderId="15" xfId="4" applyNumberFormat="1" applyFont="1" applyFill="1" applyBorder="1" applyAlignment="1">
      <alignment horizontal="center" vertical="top" shrinkToFit="1"/>
    </xf>
    <xf numFmtId="165" fontId="4" fillId="10" borderId="17" xfId="4" applyNumberFormat="1" applyFont="1" applyFill="1" applyBorder="1" applyAlignment="1">
      <alignment horizontal="center" vertical="top" shrinkToFit="1"/>
    </xf>
    <xf numFmtId="0" fontId="4" fillId="16" borderId="1" xfId="4" applyFont="1" applyFill="1" applyBorder="1" applyAlignment="1">
      <alignment horizontal="center" vertical="center"/>
    </xf>
    <xf numFmtId="0" fontId="4" fillId="16" borderId="1" xfId="4" applyFont="1" applyFill="1" applyBorder="1" applyAlignment="1">
      <alignment horizontal="center" vertical="center" shrinkToFit="1"/>
    </xf>
    <xf numFmtId="165" fontId="4" fillId="16" borderId="1" xfId="4" applyNumberFormat="1" applyFont="1" applyFill="1" applyBorder="1" applyAlignment="1">
      <alignment horizontal="center" vertical="center" shrinkToFit="1"/>
    </xf>
    <xf numFmtId="0" fontId="13" fillId="0" borderId="1" xfId="4" applyFont="1" applyBorder="1" applyAlignment="1" applyProtection="1">
      <alignment horizontal="right" vertical="center"/>
    </xf>
    <xf numFmtId="0" fontId="13" fillId="0" borderId="5" xfId="4" applyFont="1" applyBorder="1" applyAlignment="1" applyProtection="1">
      <alignment vertical="center"/>
      <protection locked="0"/>
    </xf>
    <xf numFmtId="0" fontId="13" fillId="0" borderId="86" xfId="4" applyFont="1" applyBorder="1" applyAlignment="1" applyProtection="1">
      <alignment horizontal="right" vertical="center"/>
    </xf>
    <xf numFmtId="0" fontId="13" fillId="0" borderId="6" xfId="4" applyFont="1" applyBorder="1" applyAlignment="1" applyProtection="1">
      <alignment horizontal="right" vertical="center"/>
    </xf>
    <xf numFmtId="0" fontId="13" fillId="0" borderId="8" xfId="4" applyFont="1" applyBorder="1" applyAlignment="1" applyProtection="1">
      <alignment horizontal="right" vertical="center"/>
    </xf>
    <xf numFmtId="0" fontId="13" fillId="0" borderId="0" xfId="4" applyFont="1" applyBorder="1" applyAlignment="1" applyProtection="1">
      <alignment horizontal="right" vertical="center"/>
    </xf>
    <xf numFmtId="0" fontId="50" fillId="0" borderId="0" xfId="4" applyFont="1" applyBorder="1" applyAlignment="1" applyProtection="1">
      <alignment horizontal="center" vertical="center"/>
    </xf>
    <xf numFmtId="0" fontId="2" fillId="0" borderId="49" xfId="4" applyBorder="1" applyProtection="1"/>
    <xf numFmtId="0" fontId="50" fillId="0" borderId="0" xfId="4" applyFont="1" applyBorder="1" applyProtection="1"/>
    <xf numFmtId="0" fontId="2" fillId="0" borderId="0" xfId="4" applyAlignment="1" applyProtection="1">
      <alignment vertical="center"/>
      <protection locked="0"/>
    </xf>
    <xf numFmtId="0" fontId="2" fillId="0" borderId="11" xfId="4" applyBorder="1" applyProtection="1"/>
    <xf numFmtId="0" fontId="2" fillId="0" borderId="12" xfId="4" applyBorder="1" applyProtection="1"/>
    <xf numFmtId="0" fontId="2" fillId="0" borderId="13" xfId="4" applyBorder="1" applyProtection="1"/>
    <xf numFmtId="0" fontId="50" fillId="0" borderId="59" xfId="4" applyFont="1" applyBorder="1" applyProtection="1"/>
    <xf numFmtId="0" fontId="50" fillId="0" borderId="14" xfId="4" applyFont="1" applyBorder="1" applyProtection="1"/>
    <xf numFmtId="0" fontId="13" fillId="0" borderId="59" xfId="4" applyFont="1" applyBorder="1" applyAlignment="1" applyProtection="1">
      <alignment horizontal="right" vertical="center"/>
    </xf>
    <xf numFmtId="0" fontId="2" fillId="0" borderId="0" xfId="4" applyBorder="1" applyProtection="1"/>
    <xf numFmtId="0" fontId="2" fillId="0" borderId="93" xfId="4" applyBorder="1" applyProtection="1"/>
    <xf numFmtId="0" fontId="2" fillId="0" borderId="59" xfId="4" applyBorder="1" applyProtection="1"/>
    <xf numFmtId="0" fontId="2" fillId="0" borderId="59" xfId="4" quotePrefix="1" applyBorder="1" applyAlignment="1" applyProtection="1">
      <alignment horizontal="right" vertical="center"/>
    </xf>
    <xf numFmtId="0" fontId="2" fillId="0" borderId="15" xfId="4" quotePrefix="1" applyBorder="1" applyAlignment="1" applyProtection="1">
      <alignment horizontal="right" vertical="center"/>
    </xf>
    <xf numFmtId="0" fontId="13" fillId="12" borderId="0" xfId="4" applyFont="1" applyFill="1" applyBorder="1" applyAlignment="1" applyProtection="1">
      <alignment horizontal="right" vertical="center"/>
    </xf>
    <xf numFmtId="0" fontId="50" fillId="12" borderId="26" xfId="4" applyFont="1" applyFill="1" applyBorder="1" applyAlignment="1" applyProtection="1"/>
    <xf numFmtId="0" fontId="50" fillId="12" borderId="90" xfId="4" applyFont="1" applyFill="1" applyBorder="1" applyAlignment="1" applyProtection="1"/>
    <xf numFmtId="0" fontId="13" fillId="4" borderId="1" xfId="4" applyFont="1" applyFill="1" applyBorder="1" applyAlignment="1" applyProtection="1"/>
    <xf numFmtId="0" fontId="13" fillId="12" borderId="0" xfId="4" applyFont="1" applyFill="1" applyBorder="1" applyAlignment="1" applyProtection="1">
      <alignment horizontal="center"/>
    </xf>
    <xf numFmtId="0" fontId="13" fillId="12" borderId="14" xfId="4" applyFont="1" applyFill="1" applyBorder="1" applyAlignment="1" applyProtection="1"/>
    <xf numFmtId="0" fontId="2" fillId="0" borderId="91" xfId="4" applyBorder="1" applyProtection="1"/>
    <xf numFmtId="0" fontId="2" fillId="0" borderId="26" xfId="4" applyBorder="1" applyProtection="1"/>
    <xf numFmtId="0" fontId="2" fillId="0" borderId="90" xfId="4" applyBorder="1" applyProtection="1"/>
    <xf numFmtId="0" fontId="2" fillId="0" borderId="0" xfId="0" applyFont="1" applyAlignment="1">
      <alignment vertical="center" wrapText="1"/>
    </xf>
    <xf numFmtId="0" fontId="13" fillId="17" borderId="58" xfId="4" applyFont="1" applyFill="1" applyBorder="1" applyAlignment="1" applyProtection="1">
      <protection locked="0"/>
    </xf>
    <xf numFmtId="165" fontId="9" fillId="17" borderId="85" xfId="4" applyNumberFormat="1" applyFont="1" applyFill="1" applyBorder="1" applyAlignment="1" applyProtection="1">
      <alignment horizontal="left" vertical="center"/>
      <protection locked="0"/>
    </xf>
    <xf numFmtId="0" fontId="2" fillId="17" borderId="53" xfId="4" applyFill="1" applyBorder="1" applyAlignment="1" applyProtection="1">
      <alignment vertical="center"/>
      <protection locked="0"/>
    </xf>
    <xf numFmtId="0" fontId="2" fillId="17" borderId="9" xfId="4" applyFill="1" applyBorder="1" applyAlignment="1" applyProtection="1">
      <alignment vertical="center"/>
      <protection locked="0"/>
    </xf>
    <xf numFmtId="0" fontId="2" fillId="17" borderId="26" xfId="4" quotePrefix="1" applyFill="1" applyBorder="1" applyAlignment="1" applyProtection="1">
      <alignment horizontal="right" vertical="center"/>
      <protection locked="0"/>
    </xf>
    <xf numFmtId="0" fontId="2" fillId="17" borderId="27" xfId="4" quotePrefix="1" applyFill="1" applyBorder="1" applyAlignment="1" applyProtection="1">
      <alignment horizontal="right" vertical="center"/>
      <protection locked="0"/>
    </xf>
    <xf numFmtId="0" fontId="2" fillId="17" borderId="27" xfId="4" applyFill="1" applyBorder="1" applyAlignment="1" applyProtection="1">
      <alignment vertical="center"/>
      <protection locked="0"/>
    </xf>
    <xf numFmtId="0" fontId="2" fillId="17" borderId="2" xfId="4" applyFill="1" applyBorder="1" applyAlignment="1" applyProtection="1">
      <alignment horizontal="center" vertical="center"/>
      <protection locked="0"/>
    </xf>
    <xf numFmtId="0" fontId="2" fillId="17" borderId="1" xfId="4" applyFill="1" applyBorder="1" applyAlignment="1" applyProtection="1">
      <alignment horizontal="center" vertical="center"/>
      <protection locked="0"/>
    </xf>
    <xf numFmtId="0" fontId="2" fillId="17" borderId="39" xfId="4" applyFont="1" applyFill="1" applyBorder="1" applyAlignment="1" applyProtection="1">
      <alignment horizontal="center" vertical="center"/>
      <protection locked="0"/>
    </xf>
    <xf numFmtId="0" fontId="2" fillId="17" borderId="8" xfId="4" applyFill="1" applyBorder="1" applyAlignment="1" applyProtection="1">
      <alignment horizontal="center" vertical="center"/>
      <protection locked="0"/>
    </xf>
    <xf numFmtId="0" fontId="13" fillId="17" borderId="1" xfId="0" applyFont="1" applyFill="1" applyBorder="1" applyAlignment="1" applyProtection="1">
      <alignment horizontal="center"/>
      <protection locked="0"/>
    </xf>
    <xf numFmtId="0" fontId="13" fillId="0" borderId="0" xfId="0" applyFont="1" applyAlignment="1">
      <alignment horizontal="center"/>
    </xf>
    <xf numFmtId="0" fontId="13" fillId="0" borderId="54" xfId="4" applyFont="1" applyBorder="1" applyAlignment="1" applyProtection="1">
      <alignment horizontal="right" vertical="center"/>
    </xf>
    <xf numFmtId="0" fontId="13" fillId="0" borderId="29" xfId="4" applyFont="1" applyBorder="1" applyAlignment="1" applyProtection="1">
      <alignment horizontal="right" vertical="center"/>
    </xf>
    <xf numFmtId="0" fontId="13" fillId="0" borderId="30" xfId="4" applyFont="1" applyBorder="1" applyAlignment="1" applyProtection="1">
      <alignment horizontal="right" vertical="center"/>
    </xf>
    <xf numFmtId="0" fontId="2" fillId="17" borderId="8" xfId="4" applyFill="1" applyBorder="1" applyAlignment="1" applyProtection="1">
      <alignment horizontal="center" vertical="center"/>
      <protection locked="0"/>
    </xf>
    <xf numFmtId="0" fontId="9" fillId="0" borderId="31" xfId="4" applyFont="1" applyBorder="1" applyAlignment="1" applyProtection="1">
      <alignment horizontal="right" vertical="center" wrapText="1"/>
    </xf>
    <xf numFmtId="0" fontId="9" fillId="0" borderId="27" xfId="4" applyFont="1" applyBorder="1" applyAlignment="1" applyProtection="1">
      <alignment horizontal="right" vertical="center" wrapText="1"/>
    </xf>
    <xf numFmtId="0" fontId="9" fillId="17" borderId="83" xfId="4" applyFont="1" applyFill="1" applyBorder="1" applyAlignment="1" applyProtection="1">
      <alignment horizontal="center" vertical="center" wrapText="1"/>
      <protection locked="0"/>
    </xf>
    <xf numFmtId="0" fontId="9" fillId="17" borderId="84" xfId="4" applyFont="1" applyFill="1" applyBorder="1" applyAlignment="1" applyProtection="1">
      <alignment horizontal="center" vertical="center" wrapText="1"/>
      <protection locked="0"/>
    </xf>
    <xf numFmtId="0" fontId="2" fillId="0" borderId="31" xfId="4" applyBorder="1" applyAlignment="1" applyProtection="1">
      <alignment horizontal="center"/>
    </xf>
    <xf numFmtId="0" fontId="2" fillId="0" borderId="27" xfId="4" applyBorder="1" applyAlignment="1" applyProtection="1">
      <alignment horizontal="center"/>
    </xf>
    <xf numFmtId="0" fontId="2" fillId="0" borderId="32" xfId="4" applyBorder="1" applyAlignment="1" applyProtection="1">
      <alignment horizontal="center"/>
    </xf>
    <xf numFmtId="0" fontId="13" fillId="0" borderId="40" xfId="4" applyFont="1" applyBorder="1" applyAlignment="1" applyProtection="1">
      <alignment horizontal="center" vertical="center"/>
    </xf>
    <xf numFmtId="0" fontId="13" fillId="0" borderId="41" xfId="4" applyFont="1" applyBorder="1" applyAlignment="1" applyProtection="1">
      <alignment horizontal="center" vertical="center"/>
    </xf>
    <xf numFmtId="0" fontId="13" fillId="0" borderId="37" xfId="4" applyFont="1" applyBorder="1" applyAlignment="1" applyProtection="1">
      <alignment horizontal="center" vertical="center"/>
    </xf>
    <xf numFmtId="0" fontId="2" fillId="17" borderId="36" xfId="4" applyFill="1" applyBorder="1" applyAlignment="1" applyProtection="1">
      <alignment horizontal="center" vertical="center"/>
      <protection locked="0"/>
    </xf>
    <xf numFmtId="0" fontId="2" fillId="17" borderId="41" xfId="4" applyFill="1" applyBorder="1" applyAlignment="1" applyProtection="1">
      <alignment horizontal="center" vertical="center"/>
      <protection locked="0"/>
    </xf>
    <xf numFmtId="0" fontId="2" fillId="17" borderId="37" xfId="4" applyFill="1" applyBorder="1" applyAlignment="1" applyProtection="1">
      <alignment horizontal="center" vertical="center"/>
      <protection locked="0"/>
    </xf>
    <xf numFmtId="0" fontId="13" fillId="17" borderId="2" xfId="4" applyFont="1" applyFill="1" applyBorder="1" applyAlignment="1" applyProtection="1">
      <alignment horizontal="center"/>
      <protection locked="0"/>
    </xf>
    <xf numFmtId="0" fontId="13" fillId="17" borderId="5" xfId="4" applyFont="1" applyFill="1" applyBorder="1" applyAlignment="1" applyProtection="1">
      <alignment horizontal="center"/>
      <protection locked="0"/>
    </xf>
    <xf numFmtId="0" fontId="13" fillId="17" borderId="5" xfId="4" applyFont="1" applyFill="1" applyBorder="1" applyAlignment="1" applyProtection="1">
      <alignment horizontal="center" vertical="center"/>
      <protection locked="0"/>
    </xf>
    <xf numFmtId="0" fontId="13" fillId="17" borderId="87" xfId="4" applyFont="1" applyFill="1" applyBorder="1" applyAlignment="1" applyProtection="1">
      <alignment horizontal="center" vertical="center"/>
      <protection locked="0"/>
    </xf>
    <xf numFmtId="0" fontId="13" fillId="0" borderId="4" xfId="4" applyFont="1" applyBorder="1" applyAlignment="1" applyProtection="1">
      <alignment horizontal="center"/>
    </xf>
    <xf numFmtId="0" fontId="13" fillId="0" borderId="1" xfId="4" applyFont="1" applyBorder="1" applyAlignment="1" applyProtection="1">
      <alignment horizontal="center"/>
    </xf>
    <xf numFmtId="0" fontId="13" fillId="0" borderId="58" xfId="4" applyFont="1" applyBorder="1" applyAlignment="1" applyProtection="1">
      <alignment horizontal="center"/>
    </xf>
    <xf numFmtId="0" fontId="12" fillId="17" borderId="43" xfId="4" applyFont="1" applyFill="1" applyBorder="1" applyAlignment="1" applyProtection="1">
      <alignment horizontal="left" vertical="center" wrapText="1"/>
      <protection locked="0"/>
    </xf>
    <xf numFmtId="0" fontId="12" fillId="17" borderId="12" xfId="4" applyFont="1" applyFill="1" applyBorder="1" applyAlignment="1" applyProtection="1">
      <alignment horizontal="left" vertical="center" wrapText="1"/>
      <protection locked="0"/>
    </xf>
    <xf numFmtId="0" fontId="12" fillId="17" borderId="13" xfId="4" applyFont="1" applyFill="1" applyBorder="1" applyAlignment="1" applyProtection="1">
      <alignment horizontal="left" vertical="center" wrapText="1"/>
      <protection locked="0"/>
    </xf>
    <xf numFmtId="0" fontId="12" fillId="17" borderId="45" xfId="4" applyFont="1" applyFill="1" applyBorder="1" applyAlignment="1" applyProtection="1">
      <alignment horizontal="left" vertical="center" wrapText="1"/>
      <protection locked="0"/>
    </xf>
    <xf numFmtId="0" fontId="12" fillId="17" borderId="0" xfId="4" applyFont="1" applyFill="1" applyBorder="1" applyAlignment="1" applyProtection="1">
      <alignment horizontal="left" vertical="center" wrapText="1"/>
      <protection locked="0"/>
    </xf>
    <xf numFmtId="0" fontId="12" fillId="17" borderId="14" xfId="4" applyFont="1" applyFill="1" applyBorder="1" applyAlignment="1" applyProtection="1">
      <alignment horizontal="left" vertical="center" wrapText="1"/>
      <protection locked="0"/>
    </xf>
    <xf numFmtId="0" fontId="12" fillId="17" borderId="46" xfId="4" applyFont="1" applyFill="1" applyBorder="1" applyAlignment="1" applyProtection="1">
      <alignment horizontal="left" vertical="center" wrapText="1"/>
      <protection locked="0"/>
    </xf>
    <xf numFmtId="0" fontId="12" fillId="17" borderId="26" xfId="4" applyFont="1" applyFill="1" applyBorder="1" applyAlignment="1" applyProtection="1">
      <alignment horizontal="left" vertical="center" wrapText="1"/>
      <protection locked="0"/>
    </xf>
    <xf numFmtId="0" fontId="12" fillId="17" borderId="90" xfId="4" applyFont="1" applyFill="1" applyBorder="1" applyAlignment="1" applyProtection="1">
      <alignment horizontal="left" vertical="center" wrapText="1"/>
      <protection locked="0"/>
    </xf>
    <xf numFmtId="164" fontId="52" fillId="0" borderId="1" xfId="5" applyNumberFormat="1" applyFont="1" applyBorder="1" applyAlignment="1" applyProtection="1">
      <alignment horizontal="center" vertical="center"/>
    </xf>
    <xf numFmtId="164" fontId="52" fillId="0" borderId="8" xfId="5" applyNumberFormat="1" applyFont="1" applyBorder="1" applyAlignment="1" applyProtection="1">
      <alignment horizontal="center" vertical="center"/>
    </xf>
    <xf numFmtId="0" fontId="52" fillId="0" borderId="1" xfId="4" applyFont="1" applyBorder="1" applyAlignment="1" applyProtection="1">
      <alignment horizontal="center" vertical="center"/>
    </xf>
    <xf numFmtId="0" fontId="52" fillId="0" borderId="58" xfId="4" applyFont="1" applyBorder="1" applyAlignment="1" applyProtection="1">
      <alignment horizontal="center" vertical="center"/>
    </xf>
    <xf numFmtId="0" fontId="52" fillId="0" borderId="8" xfId="4" applyFont="1" applyBorder="1" applyAlignment="1" applyProtection="1">
      <alignment horizontal="center" vertical="center"/>
    </xf>
    <xf numFmtId="0" fontId="52" fillId="0" borderId="9" xfId="4" applyFont="1" applyBorder="1" applyAlignment="1" applyProtection="1">
      <alignment horizontal="center" vertical="center"/>
    </xf>
    <xf numFmtId="0" fontId="11" fillId="0" borderId="3" xfId="4" applyFont="1" applyBorder="1" applyAlignment="1" applyProtection="1">
      <alignment horizontal="center"/>
    </xf>
    <xf numFmtId="0" fontId="11" fillId="0" borderId="6" xfId="4" applyFont="1" applyBorder="1" applyAlignment="1" applyProtection="1">
      <alignment horizontal="center"/>
    </xf>
    <xf numFmtId="0" fontId="11" fillId="0" borderId="53" xfId="4" applyFont="1" applyBorder="1" applyAlignment="1" applyProtection="1">
      <alignment horizontal="center"/>
    </xf>
    <xf numFmtId="0" fontId="13" fillId="17" borderId="4" xfId="4" applyFont="1" applyFill="1" applyBorder="1" applyAlignment="1" applyProtection="1">
      <alignment horizontal="center"/>
      <protection locked="0"/>
    </xf>
    <xf numFmtId="0" fontId="13" fillId="17" borderId="1" xfId="4" applyFont="1" applyFill="1" applyBorder="1" applyAlignment="1" applyProtection="1">
      <alignment horizontal="center"/>
      <protection locked="0"/>
    </xf>
    <xf numFmtId="0" fontId="13" fillId="17" borderId="58" xfId="4" applyFont="1" applyFill="1" applyBorder="1" applyAlignment="1" applyProtection="1">
      <alignment horizontal="center"/>
      <protection locked="0"/>
    </xf>
    <xf numFmtId="0" fontId="13" fillId="17" borderId="7" xfId="4" applyFont="1" applyFill="1" applyBorder="1" applyAlignment="1" applyProtection="1">
      <alignment horizontal="center"/>
      <protection locked="0"/>
    </xf>
    <xf numFmtId="0" fontId="13" fillId="17" borderId="8" xfId="4" applyFont="1" applyFill="1" applyBorder="1" applyAlignment="1" applyProtection="1">
      <alignment horizontal="center"/>
      <protection locked="0"/>
    </xf>
    <xf numFmtId="0" fontId="13" fillId="17" borderId="9" xfId="4" applyFont="1" applyFill="1" applyBorder="1" applyAlignment="1" applyProtection="1">
      <alignment horizontal="center"/>
      <protection locked="0"/>
    </xf>
    <xf numFmtId="0" fontId="2" fillId="0" borderId="31" xfId="4" applyBorder="1" applyAlignment="1" applyProtection="1">
      <alignment horizontal="center"/>
      <protection locked="0"/>
    </xf>
    <xf numFmtId="0" fontId="2" fillId="0" borderId="27" xfId="4" applyBorder="1" applyAlignment="1" applyProtection="1">
      <alignment horizontal="center"/>
      <protection locked="0"/>
    </xf>
    <xf numFmtId="0" fontId="2" fillId="0" borderId="32" xfId="4" applyBorder="1" applyAlignment="1" applyProtection="1">
      <alignment horizontal="center"/>
      <protection locked="0"/>
    </xf>
    <xf numFmtId="0" fontId="9" fillId="0" borderId="81" xfId="4" applyFont="1" applyBorder="1" applyAlignment="1" applyProtection="1">
      <alignment horizontal="right"/>
    </xf>
    <xf numFmtId="0" fontId="9" fillId="0" borderId="82" xfId="4" applyFont="1" applyBorder="1" applyAlignment="1" applyProtection="1">
      <alignment horizontal="right"/>
    </xf>
    <xf numFmtId="164" fontId="9" fillId="17" borderId="83" xfId="5" applyNumberFormat="1" applyFont="1" applyFill="1" applyBorder="1" applyAlignment="1" applyProtection="1">
      <alignment horizontal="center" vertical="center"/>
      <protection locked="0"/>
    </xf>
    <xf numFmtId="164" fontId="9" fillId="17" borderId="84" xfId="5" applyNumberFormat="1" applyFont="1" applyFill="1" applyBorder="1" applyAlignment="1" applyProtection="1">
      <alignment horizontal="center" vertical="center"/>
      <protection locked="0"/>
    </xf>
    <xf numFmtId="0" fontId="13" fillId="0" borderId="86" xfId="4" applyFont="1" applyBorder="1" applyAlignment="1" applyProtection="1">
      <alignment horizontal="right" vertical="center"/>
    </xf>
    <xf numFmtId="0" fontId="13" fillId="0" borderId="10" xfId="4" applyFont="1" applyBorder="1" applyAlignment="1" applyProtection="1">
      <alignment horizontal="right" vertical="center"/>
    </xf>
    <xf numFmtId="0" fontId="13" fillId="17" borderId="87" xfId="4" applyFont="1" applyFill="1" applyBorder="1" applyAlignment="1" applyProtection="1">
      <alignment horizontal="center"/>
      <protection locked="0"/>
    </xf>
    <xf numFmtId="0" fontId="13" fillId="0" borderId="86" xfId="4" applyFont="1" applyBorder="1" applyAlignment="1" applyProtection="1">
      <alignment horizontal="center" vertical="center"/>
    </xf>
    <xf numFmtId="0" fontId="13" fillId="0" borderId="10" xfId="4" applyFont="1" applyBorder="1" applyAlignment="1" applyProtection="1">
      <alignment horizontal="center" vertical="center"/>
    </xf>
    <xf numFmtId="0" fontId="13" fillId="17" borderId="29" xfId="4" applyFont="1" applyFill="1" applyBorder="1" applyAlignment="1" applyProtection="1">
      <alignment horizontal="center"/>
      <protection locked="0"/>
    </xf>
    <xf numFmtId="0" fontId="2" fillId="0" borderId="49" xfId="4" applyBorder="1" applyAlignment="1" applyProtection="1">
      <alignment horizontal="center"/>
    </xf>
    <xf numFmtId="0" fontId="11" fillId="0" borderId="0" xfId="4" applyFont="1" applyBorder="1" applyAlignment="1" applyProtection="1">
      <alignment horizontal="center" vertical="center"/>
    </xf>
    <xf numFmtId="0" fontId="50" fillId="0" borderId="0" xfId="4" applyFont="1" applyBorder="1" applyAlignment="1" applyProtection="1">
      <alignment horizontal="center" vertical="center"/>
    </xf>
    <xf numFmtId="0" fontId="51" fillId="0" borderId="46" xfId="4" applyFont="1" applyFill="1" applyBorder="1" applyAlignment="1" applyProtection="1">
      <alignment horizontal="right" vertical="center"/>
    </xf>
    <xf numFmtId="0" fontId="51" fillId="0" borderId="26" xfId="4" applyFont="1" applyFill="1" applyBorder="1" applyAlignment="1" applyProtection="1">
      <alignment horizontal="right" vertical="center"/>
    </xf>
    <xf numFmtId="0" fontId="50" fillId="4" borderId="26" xfId="4" applyFont="1" applyFill="1" applyBorder="1" applyAlignment="1" applyProtection="1">
      <alignment horizontal="center"/>
      <protection locked="0"/>
    </xf>
    <xf numFmtId="0" fontId="50" fillId="4" borderId="47" xfId="4" applyFont="1" applyFill="1" applyBorder="1" applyAlignment="1" applyProtection="1">
      <alignment horizontal="center"/>
      <protection locked="0"/>
    </xf>
    <xf numFmtId="0" fontId="13" fillId="0" borderId="81" xfId="4" applyFont="1" applyFill="1" applyBorder="1" applyAlignment="1" applyProtection="1">
      <alignment horizontal="right" vertical="center"/>
    </xf>
    <xf numFmtId="0" fontId="13" fillId="0" borderId="82" xfId="4" applyFont="1" applyFill="1" applyBorder="1" applyAlignment="1" applyProtection="1">
      <alignment horizontal="right" vertical="center"/>
    </xf>
    <xf numFmtId="14" fontId="13" fillId="17" borderId="83" xfId="4" applyNumberFormat="1" applyFont="1" applyFill="1" applyBorder="1" applyAlignment="1" applyProtection="1">
      <alignment horizontal="left" vertical="center"/>
      <protection locked="0"/>
    </xf>
    <xf numFmtId="0" fontId="13" fillId="17" borderId="27" xfId="4" applyFont="1" applyFill="1" applyBorder="1" applyAlignment="1" applyProtection="1">
      <alignment horizontal="left" vertical="center"/>
      <protection locked="0"/>
    </xf>
    <xf numFmtId="0" fontId="13" fillId="17" borderId="84" xfId="4" applyFont="1" applyFill="1" applyBorder="1" applyAlignment="1" applyProtection="1">
      <alignment horizontal="left" vertical="center"/>
      <protection locked="0"/>
    </xf>
    <xf numFmtId="0" fontId="13" fillId="17" borderId="82" xfId="4" applyFont="1" applyFill="1" applyBorder="1" applyAlignment="1" applyProtection="1">
      <alignment horizontal="left" vertical="center"/>
      <protection locked="0"/>
    </xf>
    <xf numFmtId="0" fontId="13" fillId="17" borderId="85" xfId="4" applyFont="1" applyFill="1" applyBorder="1" applyAlignment="1" applyProtection="1">
      <alignment horizontal="left" vertical="center"/>
      <protection locked="0"/>
    </xf>
    <xf numFmtId="0" fontId="13" fillId="0" borderId="3" xfId="4" applyFont="1" applyFill="1" applyBorder="1" applyAlignment="1" applyProtection="1">
      <alignment horizontal="right" vertical="center"/>
    </xf>
    <xf numFmtId="0" fontId="13" fillId="0" borderId="6" xfId="4" applyFont="1" applyFill="1" applyBorder="1" applyAlignment="1" applyProtection="1">
      <alignment horizontal="right" vertical="center"/>
    </xf>
    <xf numFmtId="0" fontId="13" fillId="17" borderId="6" xfId="4" applyFont="1" applyFill="1" applyBorder="1" applyAlignment="1" applyProtection="1">
      <alignment horizontal="center"/>
      <protection locked="0"/>
    </xf>
    <xf numFmtId="0" fontId="13" fillId="17" borderId="53" xfId="4" applyFont="1" applyFill="1" applyBorder="1" applyAlignment="1" applyProtection="1">
      <alignment horizontal="center"/>
      <protection locked="0"/>
    </xf>
    <xf numFmtId="0" fontId="2" fillId="17" borderId="8" xfId="4" applyFill="1" applyBorder="1" applyAlignment="1" applyProtection="1">
      <alignment horizontal="center"/>
      <protection locked="0"/>
    </xf>
    <xf numFmtId="0" fontId="2" fillId="17" borderId="9" xfId="4" applyFill="1" applyBorder="1" applyAlignment="1" applyProtection="1">
      <alignment horizontal="center"/>
      <protection locked="0"/>
    </xf>
    <xf numFmtId="0" fontId="11" fillId="0" borderId="48" xfId="4" applyFont="1" applyBorder="1" applyAlignment="1" applyProtection="1">
      <alignment horizontal="center"/>
    </xf>
    <xf numFmtId="0" fontId="11" fillId="0" borderId="49" xfId="4" applyFont="1" applyBorder="1" applyAlignment="1" applyProtection="1">
      <alignment horizontal="center"/>
    </xf>
    <xf numFmtId="0" fontId="11" fillId="0" borderId="64" xfId="4" applyFont="1" applyBorder="1" applyAlignment="1" applyProtection="1">
      <alignment horizontal="center"/>
    </xf>
    <xf numFmtId="0" fontId="2" fillId="17" borderId="41" xfId="4" quotePrefix="1" applyFill="1" applyBorder="1" applyAlignment="1" applyProtection="1">
      <alignment horizontal="center" vertical="center"/>
      <protection locked="0"/>
    </xf>
    <xf numFmtId="0" fontId="2" fillId="17" borderId="49" xfId="4" applyFill="1" applyBorder="1" applyAlignment="1" applyProtection="1">
      <alignment horizontal="center" vertical="center"/>
      <protection locked="0"/>
    </xf>
    <xf numFmtId="0" fontId="2" fillId="17" borderId="93" xfId="4" applyFill="1" applyBorder="1" applyAlignment="1" applyProtection="1">
      <alignment horizontal="center" vertical="center"/>
      <protection locked="0"/>
    </xf>
    <xf numFmtId="0" fontId="13" fillId="0" borderId="2" xfId="4" applyFont="1" applyBorder="1" applyAlignment="1" applyProtection="1">
      <alignment horizontal="right" vertical="center"/>
    </xf>
    <xf numFmtId="0" fontId="13" fillId="0" borderId="5" xfId="4" applyFont="1" applyBorder="1" applyAlignment="1" applyProtection="1">
      <alignment horizontal="right" vertical="center"/>
    </xf>
    <xf numFmtId="0" fontId="13" fillId="4" borderId="5" xfId="4" applyFont="1" applyFill="1" applyBorder="1" applyAlignment="1" applyProtection="1">
      <alignment horizontal="center"/>
    </xf>
    <xf numFmtId="0" fontId="13" fillId="4" borderId="10" xfId="4" applyFont="1" applyFill="1" applyBorder="1" applyAlignment="1" applyProtection="1">
      <alignment horizontal="center"/>
    </xf>
    <xf numFmtId="0" fontId="2" fillId="0" borderId="0" xfId="4" applyBorder="1" applyAlignment="1" applyProtection="1">
      <alignment horizontal="center"/>
    </xf>
    <xf numFmtId="0" fontId="2" fillId="0" borderId="26" xfId="4" applyBorder="1" applyAlignment="1" applyProtection="1">
      <alignment horizontal="center"/>
    </xf>
    <xf numFmtId="0" fontId="2" fillId="0" borderId="14" xfId="4" applyBorder="1" applyAlignment="1" applyProtection="1">
      <alignment horizontal="center"/>
    </xf>
    <xf numFmtId="0" fontId="11" fillId="0" borderId="92" xfId="4" applyFont="1" applyBorder="1" applyAlignment="1" applyProtection="1">
      <alignment horizontal="center"/>
    </xf>
    <xf numFmtId="0" fontId="11" fillId="0" borderId="93" xfId="4" applyFont="1" applyBorder="1" applyAlignment="1" applyProtection="1">
      <alignment horizontal="center"/>
    </xf>
    <xf numFmtId="0" fontId="2" fillId="0" borderId="12" xfId="4" applyBorder="1" applyAlignment="1" applyProtection="1">
      <alignment horizontal="center"/>
    </xf>
    <xf numFmtId="0" fontId="51" fillId="0" borderId="91" xfId="4" applyFont="1" applyFill="1" applyBorder="1" applyAlignment="1" applyProtection="1">
      <alignment horizontal="center" vertical="center"/>
    </xf>
    <xf numFmtId="0" fontId="51" fillId="0" borderId="26" xfId="4" applyFont="1" applyFill="1" applyBorder="1" applyAlignment="1" applyProtection="1">
      <alignment horizontal="center" vertical="center"/>
    </xf>
    <xf numFmtId="0" fontId="13" fillId="0" borderId="84" xfId="4" applyFont="1" applyFill="1" applyBorder="1" applyAlignment="1" applyProtection="1">
      <alignment horizontal="right" vertical="center"/>
    </xf>
    <xf numFmtId="14" fontId="13" fillId="17" borderId="83" xfId="4" applyNumberFormat="1" applyFont="1" applyFill="1" applyBorder="1" applyAlignment="1" applyProtection="1">
      <alignment horizontal="left" vertical="center"/>
    </xf>
    <xf numFmtId="0" fontId="13" fillId="17" borderId="27" xfId="4" applyFont="1" applyFill="1" applyBorder="1" applyAlignment="1" applyProtection="1">
      <alignment horizontal="left" vertical="center"/>
    </xf>
    <xf numFmtId="0" fontId="13" fillId="17" borderId="84" xfId="4" applyFont="1" applyFill="1" applyBorder="1" applyAlignment="1" applyProtection="1">
      <alignment horizontal="left" vertical="center"/>
    </xf>
    <xf numFmtId="0" fontId="13" fillId="17" borderId="82" xfId="4" applyFont="1" applyFill="1" applyBorder="1" applyAlignment="1" applyProtection="1">
      <alignment horizontal="left" vertical="center"/>
    </xf>
    <xf numFmtId="0" fontId="12" fillId="0" borderId="0" xfId="4" applyFont="1" applyBorder="1" applyAlignment="1" applyProtection="1">
      <alignment horizontal="center" vertical="center"/>
    </xf>
    <xf numFmtId="0" fontId="22" fillId="2" borderId="19" xfId="0" applyFont="1" applyFill="1" applyBorder="1" applyAlignment="1">
      <alignment vertical="center"/>
    </xf>
    <xf numFmtId="0" fontId="5" fillId="2" borderId="19" xfId="0" applyFont="1" applyFill="1" applyBorder="1" applyAlignment="1">
      <alignment horizontal="left" vertical="center"/>
    </xf>
    <xf numFmtId="0" fontId="22" fillId="2" borderId="23" xfId="0" applyFont="1" applyFill="1" applyBorder="1" applyAlignment="1">
      <alignment horizontal="left" vertical="center"/>
    </xf>
    <xf numFmtId="0" fontId="22" fillId="2" borderId="24" xfId="0" applyFont="1" applyFill="1" applyBorder="1" applyAlignment="1">
      <alignment horizontal="left" vertical="center"/>
    </xf>
    <xf numFmtId="0" fontId="22" fillId="2" borderId="18" xfId="0" applyFont="1" applyFill="1" applyBorder="1" applyAlignment="1">
      <alignment horizontal="left" vertical="center"/>
    </xf>
    <xf numFmtId="0" fontId="22" fillId="2" borderId="19" xfId="0" applyFont="1" applyFill="1" applyBorder="1" applyAlignment="1">
      <alignment horizontal="left" vertical="center"/>
    </xf>
    <xf numFmtId="14" fontId="5" fillId="2" borderId="24" xfId="0" applyNumberFormat="1" applyFont="1" applyFill="1" applyBorder="1" applyAlignment="1">
      <alignment horizontal="left" vertical="center"/>
    </xf>
    <xf numFmtId="14" fontId="5" fillId="2" borderId="25" xfId="0" applyNumberFormat="1" applyFont="1" applyFill="1" applyBorder="1" applyAlignment="1">
      <alignment horizontal="left" vertical="center"/>
    </xf>
    <xf numFmtId="0" fontId="5" fillId="2" borderId="24" xfId="0" applyFont="1" applyFill="1" applyBorder="1" applyAlignment="1">
      <alignment horizontal="left"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7"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21" fillId="2" borderId="28" xfId="0" applyFont="1" applyFill="1" applyBorder="1" applyAlignment="1">
      <alignment horizontal="center" vertical="center"/>
    </xf>
    <xf numFmtId="0" fontId="21" fillId="2" borderId="30"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2" xfId="0" applyFont="1" applyFill="1" applyBorder="1" applyAlignment="1">
      <alignment horizontal="center" vertical="center"/>
    </xf>
    <xf numFmtId="0" fontId="42"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22" fillId="2" borderId="0" xfId="0" applyFont="1" applyFill="1" applyBorder="1" applyAlignment="1">
      <alignment horizontal="center" vertical="center"/>
    </xf>
    <xf numFmtId="14" fontId="28" fillId="2" borderId="0" xfId="0" applyNumberFormat="1" applyFont="1" applyFill="1" applyBorder="1" applyAlignment="1">
      <alignment horizontal="left" vertical="center"/>
    </xf>
    <xf numFmtId="14" fontId="28" fillId="2" borderId="22" xfId="0" applyNumberFormat="1" applyFont="1" applyFill="1" applyBorder="1" applyAlignment="1">
      <alignment horizontal="left" vertical="center"/>
    </xf>
    <xf numFmtId="0" fontId="22" fillId="2" borderId="21"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0" xfId="0" applyFont="1" applyFill="1" applyBorder="1" applyAlignment="1">
      <alignment horizontal="right" vertical="center"/>
    </xf>
    <xf numFmtId="0" fontId="22" fillId="2" borderId="11" xfId="0" applyFont="1" applyFill="1" applyBorder="1" applyAlignment="1">
      <alignment horizontal="right" vertical="center"/>
    </xf>
    <xf numFmtId="0" fontId="22" fillId="2" borderId="12" xfId="0" applyFont="1" applyFill="1" applyBorder="1" applyAlignment="1">
      <alignment horizontal="right"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2" xfId="0" applyFont="1" applyFill="1" applyBorder="1" applyAlignment="1">
      <alignment horizontal="left" vertical="center"/>
    </xf>
    <xf numFmtId="0" fontId="22" fillId="2" borderId="5" xfId="0" applyFont="1" applyFill="1" applyBorder="1" applyAlignment="1">
      <alignment horizontal="left" vertical="center"/>
    </xf>
    <xf numFmtId="0" fontId="22" fillId="2" borderId="10" xfId="0" applyFont="1" applyFill="1" applyBorder="1" applyAlignment="1">
      <alignment horizontal="left" vertical="center"/>
    </xf>
    <xf numFmtId="9" fontId="14" fillId="2" borderId="2" xfId="0" applyNumberFormat="1" applyFont="1" applyFill="1" applyBorder="1" applyAlignment="1">
      <alignment horizontal="center" vertical="center"/>
    </xf>
    <xf numFmtId="9" fontId="14" fillId="2" borderId="10" xfId="0" applyNumberFormat="1" applyFont="1" applyFill="1" applyBorder="1" applyAlignment="1">
      <alignment horizontal="center" vertical="center"/>
    </xf>
    <xf numFmtId="0" fontId="25" fillId="2" borderId="2" xfId="0" applyFont="1" applyFill="1" applyBorder="1" applyAlignment="1">
      <alignment horizontal="left" vertical="center"/>
    </xf>
    <xf numFmtId="0" fontId="25" fillId="2" borderId="5" xfId="0" applyFont="1" applyFill="1" applyBorder="1" applyAlignment="1">
      <alignment horizontal="left" vertical="center"/>
    </xf>
    <xf numFmtId="0" fontId="25" fillId="2" borderId="10" xfId="0" applyFont="1" applyFill="1" applyBorder="1" applyAlignment="1">
      <alignment horizontal="left" vertical="center"/>
    </xf>
    <xf numFmtId="0" fontId="22" fillId="14" borderId="28" xfId="0" applyFont="1" applyFill="1" applyBorder="1" applyAlignment="1">
      <alignment horizontal="left" vertical="center"/>
    </xf>
    <xf numFmtId="0" fontId="22" fillId="14" borderId="29" xfId="0" applyFont="1" applyFill="1" applyBorder="1" applyAlignment="1">
      <alignment horizontal="left" vertical="center"/>
    </xf>
    <xf numFmtId="0" fontId="22" fillId="14" borderId="30" xfId="0" applyFont="1" applyFill="1" applyBorder="1" applyAlignment="1">
      <alignment horizontal="left" vertical="center"/>
    </xf>
    <xf numFmtId="0" fontId="14" fillId="14" borderId="28" xfId="0" applyFont="1" applyFill="1" applyBorder="1" applyAlignment="1">
      <alignment horizontal="center" vertical="center"/>
    </xf>
    <xf numFmtId="0" fontId="14" fillId="14" borderId="30" xfId="0" applyFont="1" applyFill="1" applyBorder="1" applyAlignment="1">
      <alignment horizontal="center" vertical="center"/>
    </xf>
    <xf numFmtId="0" fontId="25" fillId="2" borderId="36" xfId="0" applyFont="1" applyFill="1" applyBorder="1" applyAlignment="1">
      <alignment horizontal="left" vertical="center"/>
    </xf>
    <xf numFmtId="0" fontId="25" fillId="2" borderId="41" xfId="0" applyFont="1" applyFill="1" applyBorder="1" applyAlignment="1">
      <alignment horizontal="left" vertical="center"/>
    </xf>
    <xf numFmtId="0" fontId="25" fillId="2" borderId="37" xfId="0" applyFont="1" applyFill="1" applyBorder="1" applyAlignment="1">
      <alignment horizontal="left" vertical="center"/>
    </xf>
    <xf numFmtId="9" fontId="14" fillId="2" borderId="36" xfId="0" applyNumberFormat="1" applyFont="1" applyFill="1" applyBorder="1" applyAlignment="1">
      <alignment horizontal="center" vertical="center"/>
    </xf>
    <xf numFmtId="9" fontId="14" fillId="2" borderId="37" xfId="0" applyNumberFormat="1" applyFont="1" applyFill="1" applyBorder="1" applyAlignment="1">
      <alignment horizontal="center" vertical="center"/>
    </xf>
    <xf numFmtId="0" fontId="22" fillId="2" borderId="13" xfId="0" applyFont="1" applyFill="1" applyBorder="1" applyAlignment="1">
      <alignment horizontal="right" vertical="center"/>
    </xf>
    <xf numFmtId="0" fontId="22" fillId="14" borderId="2" xfId="0" applyFont="1" applyFill="1" applyBorder="1" applyAlignment="1">
      <alignment horizontal="left" vertical="center"/>
    </xf>
    <xf numFmtId="0" fontId="22" fillId="14" borderId="5" xfId="0" applyFont="1" applyFill="1" applyBorder="1" applyAlignment="1">
      <alignment horizontal="left" vertical="center"/>
    </xf>
    <xf numFmtId="0" fontId="22" fillId="14" borderId="10" xfId="0" applyFont="1" applyFill="1" applyBorder="1" applyAlignment="1">
      <alignment horizontal="left" vertical="center"/>
    </xf>
    <xf numFmtId="0" fontId="14" fillId="14" borderId="2" xfId="0" applyFont="1" applyFill="1" applyBorder="1" applyAlignment="1">
      <alignment horizontal="center" vertical="center"/>
    </xf>
    <xf numFmtId="0" fontId="14" fillId="14" borderId="10" xfId="0" applyFont="1" applyFill="1" applyBorder="1" applyAlignment="1">
      <alignment horizontal="center" vertical="center"/>
    </xf>
    <xf numFmtId="0" fontId="14" fillId="4" borderId="60" xfId="0" applyFont="1" applyFill="1" applyBorder="1" applyAlignment="1">
      <alignment horizontal="center" vertical="center" textRotation="180"/>
    </xf>
    <xf numFmtId="0" fontId="22" fillId="2" borderId="11" xfId="0" applyFont="1" applyFill="1" applyBorder="1" applyAlignment="1">
      <alignment horizontal="center" vertical="center"/>
    </xf>
    <xf numFmtId="9" fontId="14" fillId="14" borderId="2" xfId="0" applyNumberFormat="1" applyFont="1" applyFill="1" applyBorder="1" applyAlignment="1">
      <alignment horizontal="center" vertical="center"/>
    </xf>
    <xf numFmtId="9" fontId="14" fillId="14" borderId="10" xfId="0" applyNumberFormat="1" applyFont="1" applyFill="1" applyBorder="1" applyAlignment="1">
      <alignment horizontal="center" vertical="center"/>
    </xf>
    <xf numFmtId="9" fontId="14" fillId="14" borderId="28" xfId="0" applyNumberFormat="1" applyFont="1" applyFill="1" applyBorder="1" applyAlignment="1">
      <alignment horizontal="center" vertical="center"/>
    </xf>
    <xf numFmtId="9" fontId="14" fillId="14" borderId="30" xfId="0" applyNumberFormat="1" applyFont="1" applyFill="1" applyBorder="1" applyAlignment="1">
      <alignment horizontal="center" vertical="center"/>
    </xf>
    <xf numFmtId="0" fontId="5" fillId="14" borderId="11" xfId="0" applyFont="1" applyFill="1" applyBorder="1" applyAlignment="1">
      <alignment horizontal="center" vertical="center" textRotation="90" wrapText="1"/>
    </xf>
    <xf numFmtId="0" fontId="5" fillId="14" borderId="13" xfId="0" applyFont="1" applyFill="1" applyBorder="1" applyAlignment="1">
      <alignment horizontal="center" vertical="center" textRotation="90" wrapText="1"/>
    </xf>
    <xf numFmtId="0" fontId="5" fillId="14" borderId="59" xfId="0" applyFont="1" applyFill="1" applyBorder="1" applyAlignment="1">
      <alignment horizontal="center" vertical="center" textRotation="90" wrapText="1"/>
    </xf>
    <xf numFmtId="0" fontId="5" fillId="14" borderId="14" xfId="0" applyFont="1" applyFill="1" applyBorder="1" applyAlignment="1">
      <alignment horizontal="center" vertical="center" textRotation="90" wrapText="1"/>
    </xf>
    <xf numFmtId="0" fontId="5" fillId="14" borderId="15" xfId="0" applyFont="1" applyFill="1" applyBorder="1" applyAlignment="1">
      <alignment horizontal="center" vertical="center" textRotation="90" wrapText="1"/>
    </xf>
    <xf numFmtId="0" fontId="5" fillId="14" borderId="17" xfId="0" applyFont="1" applyFill="1" applyBorder="1" applyAlignment="1">
      <alignment horizontal="center" vertical="center" textRotation="90" wrapText="1"/>
    </xf>
    <xf numFmtId="9" fontId="30" fillId="2" borderId="31" xfId="2" applyFont="1" applyFill="1" applyBorder="1" applyAlignment="1">
      <alignment horizontal="center" vertical="center"/>
    </xf>
    <xf numFmtId="9" fontId="30" fillId="2" borderId="32" xfId="2" applyFont="1" applyFill="1" applyBorder="1" applyAlignment="1">
      <alignment horizontal="center" vertical="center"/>
    </xf>
    <xf numFmtId="9" fontId="30" fillId="14" borderId="31" xfId="2" applyFont="1" applyFill="1" applyBorder="1" applyAlignment="1">
      <alignment horizontal="center" vertical="center"/>
    </xf>
    <xf numFmtId="9" fontId="30" fillId="14" borderId="32" xfId="2" applyFont="1" applyFill="1" applyBorder="1" applyAlignment="1">
      <alignment horizontal="center" vertical="center"/>
    </xf>
    <xf numFmtId="0" fontId="22" fillId="4" borderId="0" xfId="0" applyFont="1" applyFill="1" applyBorder="1" applyAlignment="1">
      <alignment horizontal="left" vertical="center"/>
    </xf>
    <xf numFmtId="0" fontId="30" fillId="2" borderId="0" xfId="0" applyFont="1" applyFill="1" applyBorder="1" applyAlignment="1" applyProtection="1">
      <alignment horizontal="center" vertical="top" wrapText="1"/>
      <protection locked="0"/>
    </xf>
    <xf numFmtId="0" fontId="30" fillId="2" borderId="0" xfId="0" applyFont="1" applyFill="1" applyBorder="1" applyAlignment="1">
      <alignment horizontal="center" vertical="top" wrapText="1"/>
    </xf>
    <xf numFmtId="0" fontId="30" fillId="2" borderId="0" xfId="0" applyFont="1" applyFill="1" applyBorder="1" applyAlignment="1">
      <alignment horizontal="center" vertical="center" wrapTex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22" xfId="0" applyFont="1" applyFill="1" applyBorder="1" applyAlignment="1">
      <alignment horizontal="center" vertical="center"/>
    </xf>
    <xf numFmtId="14" fontId="5" fillId="2" borderId="0" xfId="0" applyNumberFormat="1" applyFont="1" applyFill="1" applyBorder="1" applyAlignment="1">
      <alignment horizontal="left" vertical="center"/>
    </xf>
    <xf numFmtId="14" fontId="5" fillId="2" borderId="22" xfId="0" applyNumberFormat="1" applyFont="1" applyFill="1" applyBorder="1" applyAlignment="1">
      <alignment horizontal="left" vertical="center"/>
    </xf>
    <xf numFmtId="0" fontId="5" fillId="0" borderId="0" xfId="0" applyFont="1" applyFill="1" applyBorder="1" applyAlignment="1" applyProtection="1">
      <alignment horizontal="left" vertical="center"/>
    </xf>
    <xf numFmtId="164" fontId="21" fillId="2" borderId="24" xfId="2" applyNumberFormat="1" applyFont="1" applyFill="1" applyBorder="1" applyAlignment="1">
      <alignment horizontal="center" vertical="center"/>
    </xf>
    <xf numFmtId="0" fontId="5" fillId="2" borderId="12" xfId="0" applyFont="1" applyFill="1" applyBorder="1" applyAlignment="1">
      <alignment horizontal="center" vertical="center"/>
    </xf>
    <xf numFmtId="9" fontId="30" fillId="2" borderId="48" xfId="2" applyFont="1" applyFill="1" applyBorder="1" applyAlignment="1">
      <alignment horizontal="center" vertical="center"/>
    </xf>
    <xf numFmtId="9" fontId="30" fillId="2" borderId="64" xfId="2" applyFont="1" applyFill="1" applyBorder="1" applyAlignment="1">
      <alignment horizontal="center" vertical="center"/>
    </xf>
    <xf numFmtId="9" fontId="30" fillId="2" borderId="46" xfId="2" applyFont="1" applyFill="1" applyBorder="1" applyAlignment="1">
      <alignment horizontal="center" vertical="center"/>
    </xf>
    <xf numFmtId="9" fontId="30" fillId="2" borderId="47" xfId="2" applyFont="1" applyFill="1" applyBorder="1" applyAlignment="1">
      <alignment horizontal="center" vertical="center"/>
    </xf>
    <xf numFmtId="0" fontId="22" fillId="2" borderId="19" xfId="0" applyFont="1" applyFill="1" applyBorder="1" applyAlignment="1">
      <alignment horizontal="right" vertical="center"/>
    </xf>
    <xf numFmtId="0" fontId="21" fillId="17" borderId="1" xfId="0" applyFont="1" applyFill="1" applyBorder="1" applyAlignment="1" applyProtection="1">
      <alignment horizontal="left" vertical="top" wrapText="1"/>
      <protection locked="0"/>
    </xf>
    <xf numFmtId="0" fontId="35" fillId="2" borderId="0" xfId="0" applyFont="1" applyFill="1" applyBorder="1" applyAlignment="1">
      <alignment horizontal="center" vertical="center"/>
    </xf>
    <xf numFmtId="0" fontId="22" fillId="2" borderId="24" xfId="0" applyFont="1" applyFill="1" applyBorder="1" applyAlignment="1">
      <alignment horizontal="center" vertical="center"/>
    </xf>
    <xf numFmtId="0" fontId="2" fillId="17" borderId="28" xfId="4" applyFill="1" applyBorder="1" applyAlignment="1" applyProtection="1">
      <alignment horizontal="center" vertical="center"/>
      <protection locked="0"/>
    </xf>
    <xf numFmtId="0" fontId="2" fillId="17" borderId="30" xfId="4" applyFill="1" applyBorder="1" applyAlignment="1" applyProtection="1">
      <alignment horizontal="center" vertical="center"/>
      <protection locked="0"/>
    </xf>
    <xf numFmtId="0" fontId="36" fillId="17" borderId="36" xfId="3" applyFont="1" applyFill="1" applyBorder="1" applyAlignment="1" applyProtection="1">
      <alignment horizontal="center" vertical="center"/>
      <protection locked="0"/>
    </xf>
    <xf numFmtId="0" fontId="36" fillId="17" borderId="37" xfId="3" applyFont="1" applyFill="1" applyBorder="1" applyAlignment="1" applyProtection="1">
      <alignment horizontal="center" vertical="center"/>
      <protection locked="0"/>
    </xf>
    <xf numFmtId="0" fontId="2" fillId="17" borderId="2" xfId="4" applyFill="1" applyBorder="1" applyAlignment="1" applyProtection="1">
      <alignment horizontal="center" vertical="center"/>
      <protection locked="0"/>
    </xf>
    <xf numFmtId="0" fontId="2" fillId="17" borderId="10" xfId="4" applyFill="1" applyBorder="1" applyAlignment="1" applyProtection="1">
      <alignment horizontal="center" vertical="center"/>
      <protection locked="0"/>
    </xf>
    <xf numFmtId="0" fontId="9" fillId="3" borderId="2" xfId="4" applyFont="1" applyFill="1" applyBorder="1" applyAlignment="1">
      <alignment horizontal="center" vertical="center" wrapText="1"/>
    </xf>
    <xf numFmtId="0" fontId="9" fillId="3" borderId="10" xfId="4" applyFont="1" applyFill="1" applyBorder="1" applyAlignment="1">
      <alignment horizontal="center" vertical="center" wrapText="1"/>
    </xf>
    <xf numFmtId="0" fontId="2" fillId="0" borderId="36" xfId="4" applyFont="1" applyBorder="1" applyAlignment="1">
      <alignment horizontal="left" vertical="center"/>
    </xf>
    <xf numFmtId="0" fontId="2" fillId="0" borderId="37" xfId="4" applyFont="1" applyBorder="1" applyAlignment="1">
      <alignment horizontal="left" vertical="center"/>
    </xf>
    <xf numFmtId="0" fontId="2" fillId="0" borderId="2" xfId="4" applyFont="1" applyBorder="1" applyAlignment="1">
      <alignment horizontal="left" vertical="center"/>
    </xf>
    <xf numFmtId="0" fontId="2" fillId="0" borderId="10" xfId="4" applyFont="1" applyBorder="1" applyAlignment="1">
      <alignment horizontal="left" vertical="center"/>
    </xf>
    <xf numFmtId="14" fontId="2" fillId="0" borderId="2" xfId="4" applyNumberFormat="1" applyFont="1" applyBorder="1" applyAlignment="1">
      <alignment horizontal="left" vertical="center"/>
    </xf>
    <xf numFmtId="14" fontId="2" fillId="0" borderId="10" xfId="4" applyNumberFormat="1" applyFont="1" applyBorder="1" applyAlignment="1">
      <alignment horizontal="left" vertical="center"/>
    </xf>
    <xf numFmtId="0" fontId="12" fillId="17" borderId="2" xfId="4" applyFont="1" applyFill="1" applyBorder="1" applyAlignment="1" applyProtection="1">
      <alignment horizontal="left" vertical="center"/>
      <protection locked="0"/>
    </xf>
    <xf numFmtId="0" fontId="12" fillId="17" borderId="10" xfId="4" applyFont="1" applyFill="1" applyBorder="1" applyAlignment="1" applyProtection="1">
      <alignment horizontal="left" vertical="center"/>
      <protection locked="0"/>
    </xf>
    <xf numFmtId="0" fontId="9" fillId="3" borderId="61" xfId="4" applyFont="1" applyFill="1" applyBorder="1" applyAlignment="1">
      <alignment horizontal="center" vertical="center" wrapText="1"/>
    </xf>
    <xf numFmtId="0" fontId="9" fillId="3" borderId="62" xfId="4" applyFont="1" applyFill="1" applyBorder="1" applyAlignment="1">
      <alignment horizontal="center" vertical="center" wrapText="1"/>
    </xf>
    <xf numFmtId="0" fontId="9" fillId="3" borderId="63" xfId="4" applyFont="1" applyFill="1" applyBorder="1" applyAlignment="1">
      <alignment horizontal="center" vertical="center" wrapText="1"/>
    </xf>
    <xf numFmtId="0" fontId="3" fillId="6" borderId="40" xfId="4" applyFont="1" applyFill="1" applyBorder="1" applyAlignment="1">
      <alignment horizontal="center" vertical="center"/>
    </xf>
    <xf numFmtId="0" fontId="3" fillId="6" borderId="41" xfId="4" applyFont="1" applyFill="1" applyBorder="1" applyAlignment="1">
      <alignment horizontal="center" vertical="center"/>
    </xf>
    <xf numFmtId="0" fontId="3" fillId="6" borderId="41" xfId="4" applyFont="1" applyFill="1" applyBorder="1" applyAlignment="1" applyProtection="1">
      <alignment horizontal="center" vertical="center"/>
      <protection locked="0"/>
    </xf>
    <xf numFmtId="0" fontId="3" fillId="6" borderId="42" xfId="4" applyFont="1" applyFill="1" applyBorder="1" applyAlignment="1" applyProtection="1">
      <alignment horizontal="center" vertical="center"/>
      <protection locked="0"/>
    </xf>
    <xf numFmtId="0" fontId="2" fillId="17" borderId="43" xfId="4" applyFill="1" applyBorder="1" applyAlignment="1" applyProtection="1">
      <alignment horizontal="center" vertical="center" wrapText="1"/>
      <protection locked="0"/>
    </xf>
    <xf numFmtId="0" fontId="2" fillId="17" borderId="12" xfId="4" applyFill="1" applyBorder="1" applyAlignment="1" applyProtection="1">
      <alignment horizontal="center" vertical="center" wrapText="1"/>
      <protection locked="0"/>
    </xf>
    <xf numFmtId="0" fontId="2" fillId="17" borderId="44" xfId="4" applyFill="1" applyBorder="1" applyAlignment="1" applyProtection="1">
      <alignment horizontal="center" vertical="center" wrapText="1"/>
      <protection locked="0"/>
    </xf>
    <xf numFmtId="0" fontId="2" fillId="17" borderId="45" xfId="4" applyFill="1" applyBorder="1" applyAlignment="1" applyProtection="1">
      <alignment horizontal="center" vertical="center" wrapText="1"/>
      <protection locked="0"/>
    </xf>
    <xf numFmtId="0" fontId="2" fillId="17" borderId="0" xfId="4" applyFill="1" applyBorder="1" applyAlignment="1" applyProtection="1">
      <alignment horizontal="center" vertical="center" wrapText="1"/>
      <protection locked="0"/>
    </xf>
    <xf numFmtId="0" fontId="2" fillId="17" borderId="38" xfId="4" applyFill="1" applyBorder="1" applyAlignment="1" applyProtection="1">
      <alignment horizontal="center" vertical="center" wrapText="1"/>
      <protection locked="0"/>
    </xf>
    <xf numFmtId="0" fontId="2" fillId="17" borderId="0" xfId="4" applyFill="1" applyBorder="1" applyAlignment="1" applyProtection="1">
      <alignment horizontal="left" vertical="center" wrapText="1"/>
      <protection locked="0"/>
    </xf>
    <xf numFmtId="0" fontId="2" fillId="17" borderId="38" xfId="4" applyFill="1" applyBorder="1" applyAlignment="1" applyProtection="1">
      <alignment horizontal="left" vertical="center" wrapText="1"/>
      <protection locked="0"/>
    </xf>
    <xf numFmtId="0" fontId="2" fillId="17" borderId="46" xfId="4" applyFill="1" applyBorder="1" applyAlignment="1" applyProtection="1">
      <alignment horizontal="center" vertical="center" wrapText="1"/>
      <protection locked="0"/>
    </xf>
    <xf numFmtId="0" fontId="2" fillId="17" borderId="26" xfId="4" applyFill="1" applyBorder="1" applyAlignment="1" applyProtection="1">
      <alignment horizontal="center" vertical="center" wrapText="1"/>
      <protection locked="0"/>
    </xf>
    <xf numFmtId="0" fontId="2" fillId="17" borderId="47" xfId="4" applyFill="1" applyBorder="1" applyAlignment="1" applyProtection="1">
      <alignment horizontal="center" vertical="center" wrapText="1"/>
      <protection locked="0"/>
    </xf>
    <xf numFmtId="0" fontId="36" fillId="5" borderId="40" xfId="3" applyFont="1" applyBorder="1" applyAlignment="1">
      <alignment horizontal="right" vertical="center"/>
    </xf>
    <xf numFmtId="0" fontId="36" fillId="5" borderId="37" xfId="3" applyFont="1" applyBorder="1" applyAlignment="1">
      <alignment horizontal="right" vertical="center"/>
    </xf>
    <xf numFmtId="0" fontId="1" fillId="17" borderId="36" xfId="3" applyFill="1" applyBorder="1" applyAlignment="1" applyProtection="1">
      <alignment horizontal="center" vertical="center"/>
      <protection locked="0"/>
    </xf>
    <xf numFmtId="0" fontId="1" fillId="17" borderId="41" xfId="3" applyFill="1" applyBorder="1" applyAlignment="1" applyProtection="1">
      <alignment horizontal="center" vertical="center"/>
      <protection locked="0"/>
    </xf>
    <xf numFmtId="0" fontId="1" fillId="17" borderId="42" xfId="3" applyFill="1" applyBorder="1" applyAlignment="1" applyProtection="1">
      <alignment horizontal="center" vertical="center"/>
      <protection locked="0"/>
    </xf>
    <xf numFmtId="0" fontId="36" fillId="5" borderId="7" xfId="3" applyFont="1" applyBorder="1" applyAlignment="1">
      <alignment horizontal="right" vertical="center"/>
    </xf>
    <xf numFmtId="0" fontId="36" fillId="5" borderId="8" xfId="3" applyFont="1" applyBorder="1" applyAlignment="1">
      <alignment horizontal="right" vertical="center"/>
    </xf>
    <xf numFmtId="0" fontId="1" fillId="17" borderId="28" xfId="3" applyFill="1" applyBorder="1" applyAlignment="1" applyProtection="1">
      <alignment horizontal="center" vertical="center"/>
      <protection locked="0"/>
    </xf>
    <xf numFmtId="0" fontId="1" fillId="17" borderId="29" xfId="3" applyFill="1" applyBorder="1" applyAlignment="1" applyProtection="1">
      <alignment horizontal="center" vertical="center"/>
      <protection locked="0"/>
    </xf>
    <xf numFmtId="0" fontId="1" fillId="17" borderId="30" xfId="3" applyFill="1" applyBorder="1" applyAlignment="1" applyProtection="1">
      <alignment horizontal="center" vertical="center"/>
      <protection locked="0"/>
    </xf>
    <xf numFmtId="0" fontId="1" fillId="17" borderId="8" xfId="3" applyFill="1" applyBorder="1" applyAlignment="1" applyProtection="1">
      <alignment horizontal="center" vertical="center"/>
      <protection locked="0"/>
    </xf>
    <xf numFmtId="0" fontId="1" fillId="17" borderId="9" xfId="3" applyFill="1" applyBorder="1" applyAlignment="1" applyProtection="1">
      <alignment horizontal="center" vertical="center"/>
      <protection locked="0"/>
    </xf>
    <xf numFmtId="0" fontId="2" fillId="0" borderId="3" xfId="4" applyBorder="1" applyAlignment="1"/>
    <xf numFmtId="0" fontId="2" fillId="0" borderId="6" xfId="4" applyBorder="1" applyAlignment="1"/>
    <xf numFmtId="0" fontId="2" fillId="0" borderId="4" xfId="4" applyBorder="1" applyAlignment="1"/>
    <xf numFmtId="0" fontId="2" fillId="0" borderId="1" xfId="4" applyBorder="1" applyAlignment="1"/>
    <xf numFmtId="0" fontId="13" fillId="17" borderId="36" xfId="4" applyFont="1" applyFill="1" applyBorder="1" applyAlignment="1" applyProtection="1">
      <alignment horizontal="center" vertical="center"/>
      <protection locked="0"/>
    </xf>
    <xf numFmtId="0" fontId="13" fillId="17" borderId="41" xfId="4" applyFont="1" applyFill="1" applyBorder="1" applyAlignment="1" applyProtection="1">
      <alignment horizontal="center" vertical="center"/>
      <protection locked="0"/>
    </xf>
    <xf numFmtId="0" fontId="12" fillId="0" borderId="1" xfId="4" applyFont="1" applyBorder="1" applyAlignment="1">
      <alignment horizontal="right" vertical="center"/>
    </xf>
    <xf numFmtId="0" fontId="13" fillId="17" borderId="2" xfId="4" applyFont="1" applyFill="1" applyBorder="1" applyAlignment="1" applyProtection="1">
      <alignment horizontal="center" vertical="center"/>
      <protection locked="0"/>
    </xf>
    <xf numFmtId="49" fontId="13" fillId="17" borderId="2" xfId="4" applyNumberFormat="1" applyFont="1" applyFill="1" applyBorder="1" applyAlignment="1" applyProtection="1">
      <alignment horizontal="center" vertical="center"/>
      <protection locked="0"/>
    </xf>
    <xf numFmtId="49" fontId="13" fillId="17" borderId="5" xfId="4" applyNumberFormat="1" applyFont="1" applyFill="1" applyBorder="1" applyAlignment="1" applyProtection="1">
      <alignment horizontal="center" vertical="center"/>
      <protection locked="0"/>
    </xf>
    <xf numFmtId="0" fontId="27" fillId="2" borderId="79" xfId="0" applyFont="1" applyFill="1" applyBorder="1" applyAlignment="1">
      <alignment horizontal="center" vertical="center"/>
    </xf>
    <xf numFmtId="0" fontId="27" fillId="2" borderId="69" xfId="0" applyFont="1" applyFill="1" applyBorder="1" applyAlignment="1">
      <alignment horizontal="center" vertical="center"/>
    </xf>
    <xf numFmtId="0" fontId="49" fillId="12" borderId="69" xfId="0" applyFont="1" applyFill="1" applyBorder="1" applyAlignment="1">
      <alignment horizontal="center" vertical="center"/>
    </xf>
    <xf numFmtId="0" fontId="49" fillId="12" borderId="70" xfId="0" applyFont="1" applyFill="1" applyBorder="1" applyAlignment="1">
      <alignment horizontal="center" vertical="center"/>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21" fillId="2" borderId="74" xfId="0" applyFont="1" applyFill="1" applyBorder="1" applyAlignment="1">
      <alignment horizontal="center" vertical="center"/>
    </xf>
    <xf numFmtId="0" fontId="5" fillId="2" borderId="65" xfId="0" applyFont="1" applyFill="1" applyBorder="1" applyAlignment="1">
      <alignment horizontal="center" vertical="center" textRotation="180" wrapText="1"/>
    </xf>
    <xf numFmtId="0" fontId="5" fillId="2" borderId="60" xfId="0" applyFont="1" applyFill="1" applyBorder="1" applyAlignment="1">
      <alignment horizontal="center" vertical="center" textRotation="180" wrapText="1"/>
    </xf>
    <xf numFmtId="0" fontId="5" fillId="2" borderId="72" xfId="0" applyFont="1" applyFill="1" applyBorder="1" applyAlignment="1">
      <alignment horizontal="center" vertical="center" textRotation="180" wrapText="1"/>
    </xf>
    <xf numFmtId="0" fontId="5" fillId="2" borderId="6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6" xfId="0" applyFont="1" applyFill="1" applyBorder="1" applyAlignment="1">
      <alignment horizontal="left" vertical="center"/>
    </xf>
    <xf numFmtId="0" fontId="5" fillId="2" borderId="12" xfId="0" applyFont="1" applyFill="1" applyBorder="1" applyAlignment="1">
      <alignment horizontal="left" vertical="center"/>
    </xf>
    <xf numFmtId="0" fontId="5" fillId="2" borderId="21" xfId="0" applyFont="1" applyFill="1" applyBorder="1" applyAlignment="1">
      <alignment horizontal="left" vertical="center"/>
    </xf>
    <xf numFmtId="0" fontId="5" fillId="2" borderId="23" xfId="0" applyFont="1" applyFill="1" applyBorder="1" applyAlignment="1">
      <alignment horizontal="left" vertical="center"/>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 fillId="2" borderId="7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32" fillId="2" borderId="74" xfId="0" applyFont="1" applyFill="1" applyBorder="1" applyAlignment="1">
      <alignment horizontal="center" vertical="center"/>
    </xf>
    <xf numFmtId="0" fontId="32" fillId="2" borderId="80"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2" fillId="0" borderId="5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17" borderId="55" xfId="0" applyFont="1" applyFill="1" applyBorder="1" applyAlignment="1" applyProtection="1">
      <alignment horizontal="center" vertical="center"/>
      <protection locked="0"/>
    </xf>
    <xf numFmtId="0" fontId="0" fillId="17" borderId="50" xfId="0" applyFill="1" applyBorder="1" applyAlignment="1" applyProtection="1">
      <alignment horizontal="center" vertical="center"/>
      <protection locked="0"/>
    </xf>
    <xf numFmtId="0" fontId="0" fillId="0" borderId="40" xfId="0" applyBorder="1" applyAlignment="1">
      <alignment horizontal="right" vertical="center"/>
    </xf>
    <xf numFmtId="0" fontId="0" fillId="0" borderId="41" xfId="0" applyBorder="1" applyAlignment="1">
      <alignment horizontal="right" vertical="center"/>
    </xf>
    <xf numFmtId="0" fontId="0" fillId="0" borderId="54" xfId="0" applyBorder="1" applyAlignment="1">
      <alignment horizontal="right" vertical="center"/>
    </xf>
    <xf numFmtId="0" fontId="0" fillId="0" borderId="29" xfId="0" applyBorder="1" applyAlignment="1">
      <alignment horizontal="right" vertical="center"/>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7" fillId="0" borderId="55" xfId="0" applyFont="1" applyBorder="1" applyAlignment="1">
      <alignment horizontal="center" vertical="center" wrapText="1"/>
    </xf>
    <xf numFmtId="0" fontId="47" fillId="0" borderId="89" xfId="0" applyFont="1" applyBorder="1" applyAlignment="1">
      <alignment horizontal="center" vertical="center" wrapText="1"/>
    </xf>
    <xf numFmtId="0" fontId="47" fillId="0" borderId="89" xfId="0" applyFont="1" applyBorder="1" applyAlignment="1">
      <alignment horizontal="center" vertical="top" wrapText="1"/>
    </xf>
    <xf numFmtId="0" fontId="47" fillId="0" borderId="50" xfId="0" applyFont="1" applyBorder="1" applyAlignment="1">
      <alignment horizontal="center" vertical="top" wrapText="1"/>
    </xf>
    <xf numFmtId="0" fontId="0" fillId="0" borderId="55"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xf>
    <xf numFmtId="0" fontId="0" fillId="0" borderId="50" xfId="0" applyBorder="1" applyAlignment="1">
      <alignment horizontal="center"/>
    </xf>
    <xf numFmtId="49" fontId="0" fillId="0" borderId="55" xfId="0" applyNumberFormat="1" applyBorder="1" applyAlignment="1">
      <alignment horizontal="center" vertical="center"/>
    </xf>
    <xf numFmtId="49" fontId="0" fillId="0" borderId="50" xfId="0" applyNumberForma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11" fillId="4" borderId="2" xfId="0" applyFont="1" applyFill="1" applyBorder="1" applyAlignment="1">
      <alignment horizontal="center" vertical="center" wrapText="1"/>
    </xf>
    <xf numFmtId="0" fontId="9" fillId="4" borderId="1" xfId="0" applyFont="1" applyFill="1" applyBorder="1" applyAlignment="1">
      <alignment horizontal="left" vertical="center"/>
    </xf>
    <xf numFmtId="0" fontId="9" fillId="4" borderId="5" xfId="0" applyFont="1" applyFill="1" applyBorder="1" applyAlignment="1">
      <alignment horizontal="left" vertical="center"/>
    </xf>
    <xf numFmtId="49" fontId="4" fillId="2" borderId="55" xfId="0" applyNumberFormat="1" applyFont="1" applyFill="1" applyBorder="1" applyAlignment="1">
      <alignment horizontal="center" vertical="center" wrapText="1"/>
    </xf>
    <xf numFmtId="49" fontId="4" fillId="2" borderId="50" xfId="0" applyNumberFormat="1" applyFont="1" applyFill="1" applyBorder="1" applyAlignment="1">
      <alignment horizontal="center" vertical="center" wrapText="1"/>
    </xf>
    <xf numFmtId="0" fontId="9" fillId="4" borderId="2" xfId="0" applyFont="1" applyFill="1" applyBorder="1" applyAlignment="1">
      <alignment horizontal="left" vertical="center"/>
    </xf>
    <xf numFmtId="0" fontId="9" fillId="4" borderId="10" xfId="0" applyFont="1" applyFill="1" applyBorder="1" applyAlignment="1">
      <alignment horizontal="left" vertical="center"/>
    </xf>
    <xf numFmtId="0" fontId="13" fillId="4" borderId="2"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49" fontId="4" fillId="2" borderId="55" xfId="0" quotePrefix="1" applyNumberFormat="1" applyFont="1" applyFill="1" applyBorder="1" applyAlignment="1">
      <alignment horizontal="center" vertical="center" wrapText="1"/>
    </xf>
    <xf numFmtId="49" fontId="4" fillId="2" borderId="50" xfId="0" quotePrefix="1" applyNumberFormat="1" applyFont="1" applyFill="1" applyBorder="1" applyAlignment="1">
      <alignment horizontal="center" vertical="center" wrapText="1"/>
    </xf>
    <xf numFmtId="0" fontId="2" fillId="0" borderId="55" xfId="0" quotePrefix="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0" fillId="0" borderId="1" xfId="0" applyBorder="1" applyAlignment="1"/>
    <xf numFmtId="0" fontId="9" fillId="0" borderId="17" xfId="0" applyFont="1" applyFill="1" applyBorder="1" applyAlignment="1">
      <alignment horizontal="center" vertical="center"/>
    </xf>
    <xf numFmtId="0" fontId="9" fillId="0" borderId="50" xfId="0" applyFont="1" applyFill="1"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3" fillId="0" borderId="1" xfId="0" applyFont="1" applyBorder="1" applyAlignment="1">
      <alignment horizontal="right" vertical="center"/>
    </xf>
    <xf numFmtId="49" fontId="0" fillId="0" borderId="13" xfId="0" applyNumberFormat="1" applyBorder="1" applyAlignment="1">
      <alignment horizontal="center" vertical="center"/>
    </xf>
    <xf numFmtId="49" fontId="0" fillId="0" borderId="17" xfId="0" applyNumberFormat="1" applyBorder="1" applyAlignment="1">
      <alignment horizontal="center" vertical="center"/>
    </xf>
    <xf numFmtId="0" fontId="0" fillId="0" borderId="1" xfId="0" applyBorder="1" applyAlignment="1">
      <alignment horizontal="center" vertical="center"/>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49" fontId="4" fillId="2" borderId="1" xfId="0" quotePrefix="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4" fillId="0" borderId="55" xfId="4" applyFont="1" applyBorder="1" applyAlignment="1">
      <alignment horizontal="center" vertical="center" textRotation="90"/>
    </xf>
    <xf numFmtId="0" fontId="4" fillId="0" borderId="89" xfId="4" applyFont="1" applyBorder="1" applyAlignment="1">
      <alignment horizontal="center" vertical="center" textRotation="90"/>
    </xf>
    <xf numFmtId="0" fontId="4" fillId="0" borderId="50" xfId="4" applyFont="1" applyBorder="1" applyAlignment="1">
      <alignment horizontal="center" vertical="center" textRotation="90"/>
    </xf>
    <xf numFmtId="0" fontId="4" fillId="0" borderId="11" xfId="4" applyFont="1" applyFill="1" applyBorder="1" applyAlignment="1">
      <alignment horizontal="left" vertical="top" wrapText="1"/>
    </xf>
    <xf numFmtId="0" fontId="4" fillId="0" borderId="12" xfId="4" applyFont="1" applyFill="1" applyBorder="1" applyAlignment="1">
      <alignment horizontal="left" vertical="top" wrapText="1"/>
    </xf>
    <xf numFmtId="0" fontId="4" fillId="0" borderId="13" xfId="4" applyFont="1" applyFill="1" applyBorder="1" applyAlignment="1">
      <alignment horizontal="left" vertical="top" wrapText="1"/>
    </xf>
    <xf numFmtId="0" fontId="4" fillId="0" borderId="59"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14" xfId="4" applyFont="1" applyFill="1" applyBorder="1" applyAlignment="1">
      <alignment horizontal="left" vertical="top" wrapText="1"/>
    </xf>
    <xf numFmtId="0" fontId="4" fillId="0" borderId="15" xfId="4" applyFont="1" applyFill="1" applyBorder="1" applyAlignment="1">
      <alignment horizontal="left" vertical="top" wrapText="1"/>
    </xf>
    <xf numFmtId="0" fontId="4" fillId="0" borderId="16" xfId="4" applyFont="1" applyFill="1" applyBorder="1" applyAlignment="1">
      <alignment horizontal="left" vertical="top" wrapText="1"/>
    </xf>
    <xf numFmtId="0" fontId="4" fillId="0" borderId="17" xfId="4" applyFont="1" applyFill="1" applyBorder="1" applyAlignment="1">
      <alignment horizontal="left" vertical="top" wrapText="1"/>
    </xf>
    <xf numFmtId="0" fontId="59" fillId="3" borderId="2" xfId="4" applyFont="1" applyFill="1" applyBorder="1" applyAlignment="1">
      <alignment horizontal="left" vertical="top" wrapText="1"/>
    </xf>
    <xf numFmtId="0" fontId="59" fillId="3" borderId="5" xfId="4" applyFont="1" applyFill="1" applyBorder="1" applyAlignment="1">
      <alignment horizontal="left" vertical="top" wrapText="1"/>
    </xf>
    <xf numFmtId="0" fontId="59" fillId="3" borderId="10" xfId="4" applyFont="1" applyFill="1" applyBorder="1" applyAlignment="1">
      <alignment horizontal="left" vertical="top" wrapText="1"/>
    </xf>
    <xf numFmtId="0" fontId="4" fillId="0" borderId="12" xfId="4" applyFont="1" applyFill="1" applyBorder="1" applyAlignment="1">
      <alignment horizontal="left" vertical="top"/>
    </xf>
    <xf numFmtId="0" fontId="4" fillId="0" borderId="13" xfId="4" applyFont="1" applyFill="1" applyBorder="1" applyAlignment="1">
      <alignment horizontal="left" vertical="top"/>
    </xf>
    <xf numFmtId="0" fontId="4" fillId="0" borderId="0" xfId="4" applyFont="1" applyFill="1" applyBorder="1" applyAlignment="1">
      <alignment horizontal="left" vertical="top"/>
    </xf>
    <xf numFmtId="0" fontId="4" fillId="0" borderId="14" xfId="4" applyFont="1" applyFill="1" applyBorder="1" applyAlignment="1">
      <alignment horizontal="left" vertical="top"/>
    </xf>
    <xf numFmtId="0" fontId="4" fillId="0" borderId="59" xfId="4" applyFont="1" applyFill="1" applyBorder="1" applyAlignment="1">
      <alignment horizontal="left" vertical="top"/>
    </xf>
    <xf numFmtId="0" fontId="4" fillId="0" borderId="15" xfId="4" applyFont="1" applyFill="1" applyBorder="1" applyAlignment="1">
      <alignment horizontal="left" vertical="top"/>
    </xf>
    <xf numFmtId="0" fontId="4" fillId="0" borderId="16" xfId="4" applyFont="1" applyFill="1" applyBorder="1" applyAlignment="1">
      <alignment horizontal="left" vertical="top"/>
    </xf>
    <xf numFmtId="0" fontId="4" fillId="0" borderId="17" xfId="4" applyFont="1" applyFill="1" applyBorder="1" applyAlignment="1">
      <alignment horizontal="left" vertical="top"/>
    </xf>
    <xf numFmtId="0" fontId="4" fillId="0" borderId="11" xfId="4" applyFont="1" applyFill="1" applyBorder="1" applyAlignment="1">
      <alignment horizontal="left" vertical="top"/>
    </xf>
    <xf numFmtId="0" fontId="4" fillId="0" borderId="12" xfId="4" applyFont="1" applyFill="1" applyBorder="1" applyAlignment="1">
      <alignment horizontal="left" vertical="center"/>
    </xf>
    <xf numFmtId="0" fontId="4" fillId="0" borderId="13" xfId="4" applyFont="1" applyFill="1" applyBorder="1" applyAlignment="1">
      <alignment horizontal="left" vertical="center"/>
    </xf>
    <xf numFmtId="0" fontId="4" fillId="0" borderId="16" xfId="4" applyFont="1" applyFill="1" applyBorder="1" applyAlignment="1">
      <alignment horizontal="left" vertical="center"/>
    </xf>
    <xf numFmtId="0" fontId="4" fillId="0" borderId="17" xfId="4" applyFont="1" applyFill="1" applyBorder="1" applyAlignment="1">
      <alignment horizontal="left" vertical="center"/>
    </xf>
    <xf numFmtId="165" fontId="4" fillId="0" borderId="12" xfId="4" applyNumberFormat="1" applyFont="1" applyFill="1" applyBorder="1" applyAlignment="1">
      <alignment horizontal="left" vertical="center"/>
    </xf>
    <xf numFmtId="165" fontId="4" fillId="0" borderId="13" xfId="4" applyNumberFormat="1" applyFont="1" applyFill="1" applyBorder="1" applyAlignment="1">
      <alignment horizontal="left" vertical="center"/>
    </xf>
    <xf numFmtId="165" fontId="4" fillId="0" borderId="16" xfId="4" applyNumberFormat="1" applyFont="1" applyFill="1" applyBorder="1" applyAlignment="1">
      <alignment horizontal="left" vertical="center"/>
    </xf>
    <xf numFmtId="165" fontId="4" fillId="0" borderId="17" xfId="4" applyNumberFormat="1" applyFont="1" applyFill="1" applyBorder="1" applyAlignment="1">
      <alignment horizontal="left" vertical="center"/>
    </xf>
    <xf numFmtId="0" fontId="4" fillId="0" borderId="15" xfId="4" applyFont="1" applyFill="1" applyBorder="1" applyAlignment="1">
      <alignment vertical="top" shrinkToFit="1"/>
    </xf>
    <xf numFmtId="0" fontId="4" fillId="0" borderId="17" xfId="4" applyFont="1" applyFill="1" applyBorder="1" applyAlignment="1">
      <alignment vertical="top" shrinkToFit="1"/>
    </xf>
    <xf numFmtId="0" fontId="9" fillId="0" borderId="0" xfId="4" applyFont="1" applyAlignment="1">
      <alignment horizontal="center"/>
    </xf>
    <xf numFmtId="0" fontId="4" fillId="0" borderId="2"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shrinkToFit="1"/>
    </xf>
    <xf numFmtId="0" fontId="4" fillId="0" borderId="5" xfId="4" applyFont="1" applyFill="1" applyBorder="1" applyAlignment="1">
      <alignment horizontal="center" vertical="center" shrinkToFit="1"/>
    </xf>
    <xf numFmtId="0" fontId="4" fillId="0" borderId="10" xfId="4" applyFont="1" applyFill="1" applyBorder="1" applyAlignment="1">
      <alignment horizontal="center" vertical="center" shrinkToFit="1"/>
    </xf>
    <xf numFmtId="0" fontId="4" fillId="0" borderId="0" xfId="4" applyFont="1" applyAlignment="1">
      <alignment horizontal="right" vertical="center" wrapText="1"/>
    </xf>
    <xf numFmtId="0" fontId="4" fillId="0" borderId="16" xfId="4" applyFont="1" applyBorder="1" applyAlignment="1">
      <alignment horizontal="right" vertical="center" wrapText="1"/>
    </xf>
    <xf numFmtId="0" fontId="59" fillId="15" borderId="2" xfId="4" applyFont="1" applyFill="1" applyBorder="1" applyAlignment="1">
      <alignment horizontal="left" vertical="top" wrapText="1"/>
    </xf>
    <xf numFmtId="0" fontId="59" fillId="15" borderId="5" xfId="4" applyFont="1" applyFill="1" applyBorder="1" applyAlignment="1">
      <alignment horizontal="left" vertical="top" wrapText="1"/>
    </xf>
    <xf numFmtId="0" fontId="59" fillId="15" borderId="10" xfId="4" applyFont="1" applyFill="1" applyBorder="1" applyAlignment="1">
      <alignment horizontal="left" vertical="top" wrapText="1"/>
    </xf>
    <xf numFmtId="165" fontId="4" fillId="0" borderId="12" xfId="4" applyNumberFormat="1" applyFont="1" applyFill="1" applyBorder="1" applyAlignment="1">
      <alignment horizontal="left" vertical="center" wrapText="1"/>
    </xf>
    <xf numFmtId="165" fontId="4" fillId="0" borderId="13" xfId="4" applyNumberFormat="1" applyFont="1" applyFill="1" applyBorder="1" applyAlignment="1">
      <alignment horizontal="left" vertical="center" wrapText="1"/>
    </xf>
    <xf numFmtId="165" fontId="4" fillId="0" borderId="16" xfId="4" applyNumberFormat="1" applyFont="1" applyFill="1" applyBorder="1" applyAlignment="1">
      <alignment horizontal="left" vertical="center" wrapText="1"/>
    </xf>
    <xf numFmtId="165" fontId="4" fillId="0" borderId="17" xfId="4" applyNumberFormat="1" applyFont="1" applyFill="1" applyBorder="1" applyAlignment="1">
      <alignment horizontal="left" vertical="center" wrapText="1"/>
    </xf>
    <xf numFmtId="0" fontId="4" fillId="0" borderId="12" xfId="4" applyFont="1" applyFill="1" applyBorder="1" applyAlignment="1">
      <alignment horizontal="left" vertical="center" wrapText="1"/>
    </xf>
    <xf numFmtId="0" fontId="4" fillId="0" borderId="13" xfId="4" applyFont="1" applyFill="1" applyBorder="1" applyAlignment="1">
      <alignment horizontal="left" vertical="center" wrapText="1"/>
    </xf>
    <xf numFmtId="0" fontId="4" fillId="0" borderId="16" xfId="4" applyFont="1" applyFill="1" applyBorder="1" applyAlignment="1">
      <alignment horizontal="left" vertical="center" wrapText="1"/>
    </xf>
    <xf numFmtId="0" fontId="4" fillId="0" borderId="17" xfId="4" applyFont="1" applyFill="1" applyBorder="1" applyAlignment="1">
      <alignment horizontal="left" vertical="center" wrapText="1"/>
    </xf>
    <xf numFmtId="0" fontId="4" fillId="0" borderId="11" xfId="4" applyFont="1" applyFill="1" applyBorder="1" applyAlignment="1">
      <alignment horizontal="left" wrapText="1"/>
    </xf>
    <xf numFmtId="0" fontId="4" fillId="0" borderId="15" xfId="4" applyFont="1" applyFill="1" applyBorder="1" applyAlignment="1">
      <alignment horizontal="left"/>
    </xf>
    <xf numFmtId="0" fontId="59" fillId="3" borderId="2" xfId="4" applyFont="1" applyFill="1" applyBorder="1" applyAlignment="1">
      <alignment horizontal="left"/>
    </xf>
    <xf numFmtId="0" fontId="59" fillId="3" borderId="5" xfId="4" applyFont="1" applyFill="1" applyBorder="1" applyAlignment="1">
      <alignment horizontal="left"/>
    </xf>
    <xf numFmtId="0" fontId="59" fillId="3" borderId="10" xfId="4" applyFont="1" applyFill="1" applyBorder="1" applyAlignment="1">
      <alignment horizontal="left"/>
    </xf>
    <xf numFmtId="0" fontId="4" fillId="0" borderId="28" xfId="4" applyFont="1" applyFill="1" applyBorder="1" applyAlignment="1">
      <alignment horizontal="center" vertical="center" wrapText="1"/>
    </xf>
    <xf numFmtId="0" fontId="4" fillId="0" borderId="29" xfId="4" applyFont="1" applyFill="1" applyBorder="1" applyAlignment="1">
      <alignment horizontal="center" vertical="center" wrapText="1"/>
    </xf>
    <xf numFmtId="0" fontId="4" fillId="0" borderId="30" xfId="4" applyFont="1" applyFill="1" applyBorder="1" applyAlignment="1">
      <alignment horizontal="center" vertical="center" wrapText="1"/>
    </xf>
    <xf numFmtId="0" fontId="4" fillId="0" borderId="36" xfId="4" applyFont="1" applyFill="1" applyBorder="1" applyAlignment="1">
      <alignment horizontal="left" vertical="top" shrinkToFit="1"/>
    </xf>
    <xf numFmtId="0" fontId="4" fillId="0" borderId="41" xfId="4" applyFont="1" applyFill="1" applyBorder="1" applyAlignment="1">
      <alignment horizontal="left" vertical="top" shrinkToFit="1"/>
    </xf>
    <xf numFmtId="0" fontId="4" fillId="0" borderId="37" xfId="4" applyFont="1" applyFill="1" applyBorder="1" applyAlignment="1">
      <alignment horizontal="left" vertical="top" shrinkToFit="1"/>
    </xf>
    <xf numFmtId="0" fontId="4" fillId="0" borderId="2" xfId="4" applyFont="1" applyFill="1" applyBorder="1" applyAlignment="1">
      <alignment horizontal="left" vertical="top" shrinkToFit="1"/>
    </xf>
    <xf numFmtId="0" fontId="4" fillId="0" borderId="5" xfId="4" applyFont="1" applyFill="1" applyBorder="1" applyAlignment="1">
      <alignment horizontal="left" vertical="top" shrinkToFit="1"/>
    </xf>
    <xf numFmtId="0" fontId="4" fillId="0" borderId="10" xfId="4" applyFont="1" applyFill="1" applyBorder="1" applyAlignment="1">
      <alignment horizontal="left" vertical="top" shrinkToFit="1"/>
    </xf>
    <xf numFmtId="0" fontId="4" fillId="0" borderId="59" xfId="4" applyFont="1" applyFill="1" applyBorder="1" applyAlignment="1">
      <alignment horizontal="left" vertical="center"/>
    </xf>
    <xf numFmtId="0" fontId="4" fillId="0" borderId="12" xfId="4" applyFont="1" applyFill="1" applyBorder="1" applyAlignment="1">
      <alignment horizontal="left" vertical="center" shrinkToFit="1"/>
    </xf>
    <xf numFmtId="0" fontId="4" fillId="0" borderId="13" xfId="4" applyFont="1" applyFill="1" applyBorder="1" applyAlignment="1">
      <alignment horizontal="left" vertical="center" shrinkToFit="1"/>
    </xf>
    <xf numFmtId="0" fontId="4" fillId="0" borderId="16" xfId="4" applyFont="1" applyFill="1" applyBorder="1" applyAlignment="1">
      <alignment horizontal="left" vertical="center" shrinkToFit="1"/>
    </xf>
    <xf numFmtId="0" fontId="4" fillId="0" borderId="17" xfId="4" applyFont="1" applyFill="1" applyBorder="1" applyAlignment="1">
      <alignment horizontal="left" vertical="center" shrinkToFit="1"/>
    </xf>
    <xf numFmtId="0" fontId="59" fillId="3" borderId="2" xfId="4" applyFont="1" applyFill="1" applyBorder="1" applyAlignment="1">
      <alignment horizontal="left" vertical="top"/>
    </xf>
    <xf numFmtId="0" fontId="59" fillId="3" borderId="5" xfId="4" applyFont="1" applyFill="1" applyBorder="1" applyAlignment="1">
      <alignment horizontal="left" vertical="top"/>
    </xf>
    <xf numFmtId="0" fontId="59" fillId="3" borderId="10" xfId="4" applyFont="1" applyFill="1" applyBorder="1" applyAlignment="1">
      <alignment horizontal="left" vertical="top"/>
    </xf>
    <xf numFmtId="0" fontId="4" fillId="0" borderId="15" xfId="4" applyFont="1" applyFill="1" applyBorder="1" applyAlignment="1">
      <alignment horizontal="left" wrapText="1"/>
    </xf>
    <xf numFmtId="0" fontId="4" fillId="0" borderId="11" xfId="4" applyFont="1" applyFill="1" applyBorder="1" applyAlignment="1">
      <alignment horizontal="left"/>
    </xf>
    <xf numFmtId="0" fontId="4" fillId="0" borderId="12" xfId="4" applyFont="1" applyFill="1" applyBorder="1" applyAlignment="1">
      <alignment horizontal="left"/>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4" fillId="0" borderId="1" xfId="4" applyFont="1" applyFill="1" applyBorder="1" applyAlignment="1">
      <alignment horizontal="left" vertical="top" shrinkToFit="1"/>
    </xf>
    <xf numFmtId="165" fontId="4" fillId="0" borderId="15" xfId="4" applyNumberFormat="1" applyFont="1" applyFill="1" applyBorder="1" applyAlignment="1">
      <alignment horizontal="center" vertical="top" shrinkToFit="1"/>
    </xf>
    <xf numFmtId="165" fontId="4" fillId="0" borderId="17" xfId="4" applyNumberFormat="1" applyFont="1" applyFill="1" applyBorder="1" applyAlignment="1">
      <alignment horizontal="center" vertical="top" shrinkToFit="1"/>
    </xf>
    <xf numFmtId="0" fontId="4" fillId="0" borderId="55" xfId="4" applyFont="1" applyBorder="1" applyAlignment="1">
      <alignment horizontal="center" vertical="center" textRotation="90" wrapText="1"/>
    </xf>
    <xf numFmtId="0" fontId="4" fillId="0" borderId="89" xfId="4" applyFont="1" applyBorder="1" applyAlignment="1">
      <alignment horizontal="center" vertical="center" textRotation="90" wrapText="1"/>
    </xf>
    <xf numFmtId="0" fontId="4" fillId="0" borderId="50" xfId="4" applyFont="1" applyBorder="1" applyAlignment="1">
      <alignment horizontal="center" vertical="center" textRotation="90" wrapText="1"/>
    </xf>
    <xf numFmtId="0" fontId="4" fillId="16" borderId="2" xfId="4" applyFont="1" applyFill="1" applyBorder="1" applyAlignment="1">
      <alignment horizontal="center" vertical="center"/>
    </xf>
    <xf numFmtId="0" fontId="4" fillId="16" borderId="5" xfId="4" applyFont="1" applyFill="1" applyBorder="1" applyAlignment="1">
      <alignment horizontal="center" vertical="center"/>
    </xf>
    <xf numFmtId="0" fontId="4" fillId="16" borderId="10" xfId="4" applyFont="1" applyFill="1" applyBorder="1" applyAlignment="1">
      <alignment horizontal="center" vertical="center"/>
    </xf>
    <xf numFmtId="0" fontId="4" fillId="16" borderId="2" xfId="4" applyFont="1" applyFill="1" applyBorder="1" applyAlignment="1">
      <alignment horizontal="center" vertical="center" shrinkToFit="1"/>
    </xf>
    <xf numFmtId="0" fontId="4" fillId="16" borderId="5" xfId="4" applyFont="1" applyFill="1" applyBorder="1" applyAlignment="1">
      <alignment horizontal="center" vertical="center" shrinkToFit="1"/>
    </xf>
    <xf numFmtId="0" fontId="4" fillId="16" borderId="10" xfId="4" applyFont="1" applyFill="1" applyBorder="1" applyAlignment="1">
      <alignment horizontal="center" vertical="center" shrinkToFit="1"/>
    </xf>
    <xf numFmtId="0" fontId="4" fillId="0" borderId="0" xfId="4" applyFont="1" applyAlignment="1">
      <alignment horizontal="right" vertical="top" wrapText="1"/>
    </xf>
    <xf numFmtId="0" fontId="4" fillId="0" borderId="16" xfId="4" applyFont="1" applyBorder="1" applyAlignment="1">
      <alignment horizontal="right" vertical="top" wrapText="1"/>
    </xf>
    <xf numFmtId="0" fontId="4" fillId="0" borderId="0" xfId="4" applyFont="1" applyBorder="1" applyAlignment="1">
      <alignment horizontal="right" vertical="center" wrapText="1"/>
    </xf>
    <xf numFmtId="0" fontId="4" fillId="0" borderId="0" xfId="4" applyFont="1" applyBorder="1" applyAlignment="1">
      <alignment horizontal="right" vertical="center"/>
    </xf>
    <xf numFmtId="0" fontId="4" fillId="16" borderId="55" xfId="4" applyFont="1" applyFill="1" applyBorder="1" applyAlignment="1">
      <alignment horizontal="center" vertical="center" textRotation="90"/>
    </xf>
    <xf numFmtId="0" fontId="4" fillId="16" borderId="89" xfId="4" applyFont="1" applyFill="1" applyBorder="1" applyAlignment="1">
      <alignment horizontal="center" vertical="center" textRotation="90"/>
    </xf>
    <xf numFmtId="0" fontId="4" fillId="16" borderId="50" xfId="4" applyFont="1" applyFill="1" applyBorder="1" applyAlignment="1">
      <alignment horizontal="center" vertical="center" textRotation="90"/>
    </xf>
    <xf numFmtId="0" fontId="4" fillId="16" borderId="11" xfId="4" applyFont="1" applyFill="1" applyBorder="1" applyAlignment="1">
      <alignment horizontal="left" vertical="top" wrapText="1"/>
    </xf>
    <xf numFmtId="0" fontId="4" fillId="16" borderId="12" xfId="4" applyFont="1" applyFill="1" applyBorder="1" applyAlignment="1">
      <alignment horizontal="left" vertical="top" wrapText="1"/>
    </xf>
    <xf numFmtId="0" fontId="4" fillId="16" borderId="13" xfId="4" applyFont="1" applyFill="1" applyBorder="1" applyAlignment="1">
      <alignment horizontal="left" vertical="top" wrapText="1"/>
    </xf>
    <xf numFmtId="0" fontId="4" fillId="16" borderId="59" xfId="4" applyFont="1" applyFill="1" applyBorder="1" applyAlignment="1">
      <alignment horizontal="left" vertical="top" wrapText="1"/>
    </xf>
    <xf numFmtId="0" fontId="4" fillId="16" borderId="0" xfId="4" applyFont="1" applyFill="1" applyBorder="1" applyAlignment="1">
      <alignment horizontal="left" vertical="top" wrapText="1"/>
    </xf>
    <xf numFmtId="0" fontId="4" fillId="16" borderId="14" xfId="4" applyFont="1" applyFill="1" applyBorder="1" applyAlignment="1">
      <alignment horizontal="left" vertical="top" wrapText="1"/>
    </xf>
    <xf numFmtId="0" fontId="4" fillId="16" borderId="15" xfId="4" applyFont="1" applyFill="1" applyBorder="1" applyAlignment="1">
      <alignment horizontal="left" vertical="top" wrapText="1"/>
    </xf>
    <xf numFmtId="0" fontId="4" fillId="16" borderId="16" xfId="4" applyFont="1" applyFill="1" applyBorder="1" applyAlignment="1">
      <alignment horizontal="left" vertical="top" wrapText="1"/>
    </xf>
    <xf numFmtId="0" fontId="4" fillId="16" borderId="17" xfId="4" applyFont="1" applyFill="1" applyBorder="1" applyAlignment="1">
      <alignment horizontal="left" vertical="top" wrapText="1"/>
    </xf>
    <xf numFmtId="0" fontId="4" fillId="16" borderId="12" xfId="4" applyFont="1" applyFill="1" applyBorder="1" applyAlignment="1">
      <alignment horizontal="left" vertical="top"/>
    </xf>
    <xf numFmtId="0" fontId="4" fillId="16" borderId="13" xfId="4" applyFont="1" applyFill="1" applyBorder="1" applyAlignment="1">
      <alignment horizontal="left" vertical="top"/>
    </xf>
    <xf numFmtId="0" fontId="4" fillId="16" borderId="0" xfId="4" applyFont="1" applyFill="1" applyBorder="1" applyAlignment="1">
      <alignment horizontal="left" vertical="top"/>
    </xf>
    <xf numFmtId="0" fontId="4" fillId="16" borderId="14" xfId="4" applyFont="1" applyFill="1" applyBorder="1" applyAlignment="1">
      <alignment horizontal="left" vertical="top"/>
    </xf>
    <xf numFmtId="0" fontId="4" fillId="16" borderId="59" xfId="4" applyFont="1" applyFill="1" applyBorder="1" applyAlignment="1">
      <alignment horizontal="left" vertical="top"/>
    </xf>
    <xf numFmtId="0" fontId="4" fillId="16" borderId="15" xfId="4" applyFont="1" applyFill="1" applyBorder="1" applyAlignment="1">
      <alignment horizontal="left" vertical="top"/>
    </xf>
    <xf numFmtId="0" fontId="4" fillId="16" borderId="16" xfId="4" applyFont="1" applyFill="1" applyBorder="1" applyAlignment="1">
      <alignment horizontal="left" vertical="top"/>
    </xf>
    <xf numFmtId="0" fontId="4" fillId="16" borderId="17" xfId="4" applyFont="1" applyFill="1" applyBorder="1" applyAlignment="1">
      <alignment horizontal="left" vertical="top"/>
    </xf>
    <xf numFmtId="0" fontId="4" fillId="16" borderId="11" xfId="4" applyFont="1" applyFill="1" applyBorder="1" applyAlignment="1">
      <alignment horizontal="left" vertical="top"/>
    </xf>
    <xf numFmtId="0" fontId="4" fillId="16" borderId="12" xfId="4" applyFont="1" applyFill="1" applyBorder="1" applyAlignment="1">
      <alignment horizontal="left" vertical="center"/>
    </xf>
    <xf numFmtId="0" fontId="4" fillId="16" borderId="13" xfId="4" applyFont="1" applyFill="1" applyBorder="1" applyAlignment="1">
      <alignment horizontal="left" vertical="center"/>
    </xf>
    <xf numFmtId="0" fontId="4" fillId="16" borderId="16" xfId="4" applyFont="1" applyFill="1" applyBorder="1" applyAlignment="1">
      <alignment horizontal="left" vertical="center"/>
    </xf>
    <xf numFmtId="0" fontId="4" fillId="16" borderId="17" xfId="4" applyFont="1" applyFill="1" applyBorder="1" applyAlignment="1">
      <alignment horizontal="left" vertical="center"/>
    </xf>
    <xf numFmtId="165" fontId="4" fillId="16" borderId="12" xfId="4" applyNumberFormat="1" applyFont="1" applyFill="1" applyBorder="1" applyAlignment="1">
      <alignment horizontal="left" vertical="center"/>
    </xf>
    <xf numFmtId="165" fontId="4" fillId="16" borderId="13" xfId="4" applyNumberFormat="1" applyFont="1" applyFill="1" applyBorder="1" applyAlignment="1">
      <alignment horizontal="left" vertical="center"/>
    </xf>
    <xf numFmtId="165" fontId="4" fillId="16" borderId="16" xfId="4" applyNumberFormat="1" applyFont="1" applyFill="1" applyBorder="1" applyAlignment="1">
      <alignment horizontal="left" vertical="center"/>
    </xf>
    <xf numFmtId="165" fontId="4" fillId="16" borderId="17" xfId="4" applyNumberFormat="1" applyFont="1" applyFill="1" applyBorder="1" applyAlignment="1">
      <alignment horizontal="left" vertical="center"/>
    </xf>
    <xf numFmtId="0" fontId="4" fillId="10" borderId="55" xfId="4" applyFont="1" applyFill="1" applyBorder="1" applyAlignment="1">
      <alignment horizontal="center" vertical="center" textRotation="90"/>
    </xf>
    <xf numFmtId="0" fontId="4" fillId="10" borderId="89" xfId="4" applyFont="1" applyFill="1" applyBorder="1" applyAlignment="1">
      <alignment horizontal="center" vertical="center" textRotation="90"/>
    </xf>
    <xf numFmtId="0" fontId="4" fillId="10" borderId="50" xfId="4" applyFont="1" applyFill="1" applyBorder="1" applyAlignment="1">
      <alignment horizontal="center" vertical="center" textRotation="90"/>
    </xf>
    <xf numFmtId="0" fontId="4" fillId="10" borderId="12" xfId="4" applyFont="1" applyFill="1" applyBorder="1" applyAlignment="1">
      <alignment horizontal="left" vertical="center" wrapText="1"/>
    </xf>
    <xf numFmtId="0" fontId="4" fillId="10" borderId="13" xfId="4" applyFont="1" applyFill="1" applyBorder="1" applyAlignment="1">
      <alignment horizontal="left" vertical="center" wrapText="1"/>
    </xf>
    <xf numFmtId="0" fontId="4" fillId="10" borderId="16" xfId="4" applyFont="1" applyFill="1" applyBorder="1" applyAlignment="1">
      <alignment horizontal="left" vertical="center" wrapText="1"/>
    </xf>
    <xf numFmtId="0" fontId="4" fillId="10" borderId="17" xfId="4" applyFont="1" applyFill="1" applyBorder="1" applyAlignment="1">
      <alignment horizontal="left" vertical="center" wrapText="1"/>
    </xf>
    <xf numFmtId="0" fontId="4" fillId="10" borderId="11" xfId="4" applyFont="1" applyFill="1" applyBorder="1" applyAlignment="1">
      <alignment horizontal="left" wrapText="1"/>
    </xf>
    <xf numFmtId="0" fontId="4" fillId="10" borderId="15" xfId="4" applyFont="1" applyFill="1" applyBorder="1" applyAlignment="1">
      <alignment horizontal="left"/>
    </xf>
    <xf numFmtId="165" fontId="4" fillId="10" borderId="13" xfId="4" applyNumberFormat="1" applyFont="1" applyFill="1" applyBorder="1" applyAlignment="1">
      <alignment horizontal="left" vertical="center"/>
    </xf>
    <xf numFmtId="165" fontId="4" fillId="10" borderId="17" xfId="4" applyNumberFormat="1" applyFont="1" applyFill="1" applyBorder="1" applyAlignment="1">
      <alignment horizontal="left" vertical="center"/>
    </xf>
    <xf numFmtId="0" fontId="4" fillId="10" borderId="11" xfId="4" applyFont="1" applyFill="1" applyBorder="1" applyAlignment="1">
      <alignment horizontal="left" vertical="top"/>
    </xf>
    <xf numFmtId="0" fontId="4" fillId="10" borderId="12" xfId="4" applyFont="1" applyFill="1" applyBorder="1" applyAlignment="1">
      <alignment horizontal="left" vertical="top"/>
    </xf>
    <xf numFmtId="0" fontId="4" fillId="10" borderId="15" xfId="4" applyFont="1" applyFill="1" applyBorder="1" applyAlignment="1">
      <alignment horizontal="left" vertical="top"/>
    </xf>
    <xf numFmtId="0" fontId="4" fillId="10" borderId="16" xfId="4" applyFont="1" applyFill="1" applyBorder="1" applyAlignment="1">
      <alignment horizontal="left" vertical="top"/>
    </xf>
    <xf numFmtId="0" fontId="4" fillId="10" borderId="11" xfId="4" applyFont="1" applyFill="1" applyBorder="1" applyAlignment="1">
      <alignment horizontal="left" vertical="top" wrapText="1"/>
    </xf>
    <xf numFmtId="0" fontId="4" fillId="10" borderId="12" xfId="4" applyFont="1" applyFill="1" applyBorder="1" applyAlignment="1">
      <alignment horizontal="left" vertical="top" wrapText="1"/>
    </xf>
    <xf numFmtId="0" fontId="4" fillId="10" borderId="13" xfId="4" applyFont="1" applyFill="1" applyBorder="1" applyAlignment="1">
      <alignment horizontal="left" vertical="top" wrapText="1"/>
    </xf>
    <xf numFmtId="0" fontId="4" fillId="10" borderId="59" xfId="4" applyFont="1" applyFill="1" applyBorder="1" applyAlignment="1">
      <alignment horizontal="left" vertical="top" wrapText="1"/>
    </xf>
    <xf numFmtId="0" fontId="4" fillId="10" borderId="0" xfId="4" applyFont="1" applyFill="1" applyBorder="1" applyAlignment="1">
      <alignment horizontal="left" vertical="top" wrapText="1"/>
    </xf>
    <xf numFmtId="0" fontId="4" fillId="10" borderId="14" xfId="4" applyFont="1" applyFill="1" applyBorder="1" applyAlignment="1">
      <alignment horizontal="left" vertical="top" wrapText="1"/>
    </xf>
    <xf numFmtId="0" fontId="4" fillId="10" borderId="15" xfId="4" applyFont="1" applyFill="1" applyBorder="1" applyAlignment="1">
      <alignment horizontal="left" vertical="top" wrapText="1"/>
    </xf>
    <xf numFmtId="0" fontId="4" fillId="10" borderId="16" xfId="4" applyFont="1" applyFill="1" applyBorder="1" applyAlignment="1">
      <alignment horizontal="left" vertical="top" wrapText="1"/>
    </xf>
    <xf numFmtId="0" fontId="4" fillId="10" borderId="17" xfId="4" applyFont="1" applyFill="1" applyBorder="1" applyAlignment="1">
      <alignment horizontal="left" vertical="top" wrapText="1"/>
    </xf>
    <xf numFmtId="0" fontId="4" fillId="10" borderId="28" xfId="4" applyFont="1" applyFill="1" applyBorder="1" applyAlignment="1">
      <alignment horizontal="center" vertical="center" wrapText="1"/>
    </xf>
    <xf numFmtId="0" fontId="4" fillId="10" borderId="29" xfId="4" applyFont="1" applyFill="1" applyBorder="1" applyAlignment="1">
      <alignment horizontal="center" vertical="center" wrapText="1"/>
    </xf>
    <xf numFmtId="0" fontId="4" fillId="10" borderId="30" xfId="4" applyFont="1" applyFill="1" applyBorder="1" applyAlignment="1">
      <alignment horizontal="center" vertical="center" wrapText="1"/>
    </xf>
    <xf numFmtId="0" fontId="4" fillId="10" borderId="2" xfId="4" applyFont="1" applyFill="1" applyBorder="1" applyAlignment="1">
      <alignment horizontal="left" vertical="top" shrinkToFit="1"/>
    </xf>
    <xf numFmtId="0" fontId="4" fillId="10" borderId="5" xfId="4" applyFont="1" applyFill="1" applyBorder="1" applyAlignment="1">
      <alignment horizontal="left" vertical="top" shrinkToFit="1"/>
    </xf>
    <xf numFmtId="0" fontId="4" fillId="10" borderId="10" xfId="4" applyFont="1" applyFill="1" applyBorder="1" applyAlignment="1">
      <alignment horizontal="left" vertical="top" shrinkToFit="1"/>
    </xf>
    <xf numFmtId="0" fontId="4" fillId="10" borderId="15" xfId="4" applyFont="1" applyFill="1" applyBorder="1" applyAlignment="1">
      <alignment vertical="top" shrinkToFit="1"/>
    </xf>
    <xf numFmtId="0" fontId="4" fillId="10" borderId="17" xfId="4" applyFont="1" applyFill="1" applyBorder="1" applyAlignment="1">
      <alignment vertical="top" shrinkToFit="1"/>
    </xf>
    <xf numFmtId="0" fontId="4" fillId="10" borderId="36" xfId="4" applyFont="1" applyFill="1" applyBorder="1" applyAlignment="1">
      <alignment horizontal="left" vertical="top" shrinkToFit="1"/>
    </xf>
    <xf numFmtId="0" fontId="4" fillId="10" borderId="41" xfId="4" applyFont="1" applyFill="1" applyBorder="1" applyAlignment="1">
      <alignment horizontal="left" vertical="top" shrinkToFit="1"/>
    </xf>
    <xf numFmtId="0" fontId="4" fillId="10" borderId="37" xfId="4" applyFont="1" applyFill="1" applyBorder="1" applyAlignment="1">
      <alignment horizontal="left" vertical="top" shrinkToFit="1"/>
    </xf>
    <xf numFmtId="0" fontId="4" fillId="10" borderId="15" xfId="4" applyFont="1" applyFill="1" applyBorder="1" applyAlignment="1">
      <alignment horizontal="left" wrapText="1"/>
    </xf>
    <xf numFmtId="165" fontId="4" fillId="10" borderId="12" xfId="4" applyNumberFormat="1" applyFont="1" applyFill="1" applyBorder="1" applyAlignment="1">
      <alignment horizontal="left" vertical="center" wrapText="1"/>
    </xf>
    <xf numFmtId="165" fontId="4" fillId="10" borderId="13" xfId="4" applyNumberFormat="1" applyFont="1" applyFill="1" applyBorder="1" applyAlignment="1">
      <alignment horizontal="left" vertical="center" wrapText="1"/>
    </xf>
    <xf numFmtId="165" fontId="4" fillId="10" borderId="16" xfId="4" applyNumberFormat="1" applyFont="1" applyFill="1" applyBorder="1" applyAlignment="1">
      <alignment horizontal="left" vertical="center" wrapText="1"/>
    </xf>
    <xf numFmtId="165" fontId="4" fillId="10" borderId="17" xfId="4" applyNumberFormat="1" applyFont="1" applyFill="1" applyBorder="1" applyAlignment="1">
      <alignment horizontal="left" vertical="center" wrapText="1"/>
    </xf>
    <xf numFmtId="0" fontId="4" fillId="10" borderId="59" xfId="4" applyFont="1" applyFill="1" applyBorder="1" applyAlignment="1">
      <alignment horizontal="left" vertical="center"/>
    </xf>
    <xf numFmtId="0" fontId="4" fillId="10" borderId="12" xfId="4" applyFont="1" applyFill="1" applyBorder="1" applyAlignment="1">
      <alignment horizontal="left" vertical="center" shrinkToFit="1"/>
    </xf>
    <xf numFmtId="0" fontId="4" fillId="10" borderId="13" xfId="4" applyFont="1" applyFill="1" applyBorder="1" applyAlignment="1">
      <alignment horizontal="left" vertical="center" shrinkToFit="1"/>
    </xf>
    <xf numFmtId="0" fontId="4" fillId="10" borderId="16" xfId="4" applyFont="1" applyFill="1" applyBorder="1" applyAlignment="1">
      <alignment horizontal="left" vertical="center" shrinkToFit="1"/>
    </xf>
    <xf numFmtId="0" fontId="4" fillId="10" borderId="17" xfId="4" applyFont="1" applyFill="1" applyBorder="1" applyAlignment="1">
      <alignment horizontal="left" vertical="center" shrinkToFit="1"/>
    </xf>
    <xf numFmtId="0" fontId="4" fillId="10" borderId="11" xfId="4" applyFont="1" applyFill="1" applyBorder="1" applyAlignment="1">
      <alignment horizontal="left"/>
    </xf>
    <xf numFmtId="0" fontId="4" fillId="10" borderId="12" xfId="4" applyFont="1" applyFill="1" applyBorder="1" applyAlignment="1">
      <alignment horizontal="left"/>
    </xf>
    <xf numFmtId="165" fontId="4" fillId="10" borderId="12" xfId="4" applyNumberFormat="1" applyFont="1" applyFill="1" applyBorder="1" applyAlignment="1">
      <alignment horizontal="left" vertical="center"/>
    </xf>
    <xf numFmtId="165" fontId="4" fillId="10" borderId="16" xfId="4" applyNumberFormat="1" applyFont="1" applyFill="1" applyBorder="1" applyAlignment="1">
      <alignment horizontal="left" vertical="center"/>
    </xf>
    <xf numFmtId="0" fontId="4" fillId="10" borderId="29" xfId="4" applyFont="1" applyFill="1" applyBorder="1" applyAlignment="1">
      <alignment horizontal="center" vertical="center"/>
    </xf>
    <xf numFmtId="0" fontId="4" fillId="10" borderId="30" xfId="4" applyFont="1" applyFill="1" applyBorder="1" applyAlignment="1">
      <alignment horizontal="center" vertical="center"/>
    </xf>
    <xf numFmtId="0" fontId="4" fillId="10" borderId="1" xfId="4" applyFont="1" applyFill="1" applyBorder="1" applyAlignment="1">
      <alignment horizontal="left" vertical="top" shrinkToFit="1"/>
    </xf>
    <xf numFmtId="165" fontId="4" fillId="10" borderId="15" xfId="4" applyNumberFormat="1" applyFont="1" applyFill="1" applyBorder="1" applyAlignment="1">
      <alignment horizontal="center" vertical="top" shrinkToFit="1"/>
    </xf>
    <xf numFmtId="165" fontId="4" fillId="10" borderId="17" xfId="4" applyNumberFormat="1" applyFont="1" applyFill="1" applyBorder="1" applyAlignment="1">
      <alignment horizontal="center" vertical="top" shrinkToFit="1"/>
    </xf>
    <xf numFmtId="0" fontId="4" fillId="16" borderId="55" xfId="4" applyFont="1" applyFill="1" applyBorder="1" applyAlignment="1">
      <alignment horizontal="center" vertical="center" textRotation="90" wrapText="1"/>
    </xf>
    <xf numFmtId="0" fontId="4" fillId="16" borderId="89" xfId="4" applyFont="1" applyFill="1" applyBorder="1" applyAlignment="1">
      <alignment horizontal="center" vertical="center" textRotation="90" wrapText="1"/>
    </xf>
    <xf numFmtId="0" fontId="4" fillId="16" borderId="50" xfId="4" applyFont="1" applyFill="1" applyBorder="1" applyAlignment="1">
      <alignment horizontal="center" vertical="center" textRotation="90" wrapText="1"/>
    </xf>
  </cellXfs>
  <cellStyles count="50">
    <cellStyle name="20% - Accent6" xfId="3" builtinId="50"/>
    <cellStyle name="Arial10b" xfId="6"/>
    <cellStyle name="Calc Currency (0)" xfId="7"/>
    <cellStyle name="Calc Currency (2)" xfId="8"/>
    <cellStyle name="Calc Percent (0)" xfId="9"/>
    <cellStyle name="Calc Percent (1)" xfId="10"/>
    <cellStyle name="Calc Percent (2)" xfId="11"/>
    <cellStyle name="Calc Units (0)" xfId="12"/>
    <cellStyle name="Calc Units (1)" xfId="13"/>
    <cellStyle name="Calc Units (2)" xfId="14"/>
    <cellStyle name="Comma [00]" xfId="15"/>
    <cellStyle name="Currency [00]" xfId="16"/>
    <cellStyle name="Date Short" xfId="17"/>
    <cellStyle name="Enter Currency (0)" xfId="18"/>
    <cellStyle name="Enter Currency (2)" xfId="19"/>
    <cellStyle name="Enter Units (0)" xfId="20"/>
    <cellStyle name="Enter Units (1)" xfId="21"/>
    <cellStyle name="Enter Units (2)" xfId="22"/>
    <cellStyle name="Grey" xfId="23"/>
    <cellStyle name="HEADER" xfId="24"/>
    <cellStyle name="Header1" xfId="25"/>
    <cellStyle name="Header2" xfId="26"/>
    <cellStyle name="Hipervínculo_BINV" xfId="27"/>
    <cellStyle name="Hyperlink 2" xfId="1"/>
    <cellStyle name="Input [yellow]" xfId="28"/>
    <cellStyle name="Link Currency (0)" xfId="29"/>
    <cellStyle name="Link Currency (2)" xfId="30"/>
    <cellStyle name="Link Units (0)" xfId="31"/>
    <cellStyle name="Link Units (1)" xfId="32"/>
    <cellStyle name="Link Units (2)" xfId="33"/>
    <cellStyle name="Millares [0]_BINV" xfId="34"/>
    <cellStyle name="Millares_BINV" xfId="35"/>
    <cellStyle name="Moneda [0]_BINV" xfId="36"/>
    <cellStyle name="Moneda_BINV" xfId="37"/>
    <cellStyle name="Normal" xfId="0" builtinId="0"/>
    <cellStyle name="Normal - Style1" xfId="38"/>
    <cellStyle name="Normal 2" xfId="4"/>
    <cellStyle name="Percent [0]" xfId="39"/>
    <cellStyle name="Percent [00]" xfId="40"/>
    <cellStyle name="Percent [2]" xfId="41"/>
    <cellStyle name="Percent 2" xfId="2"/>
    <cellStyle name="Percent 3" xfId="5"/>
    <cellStyle name="PrePop Currency (0)" xfId="42"/>
    <cellStyle name="PrePop Currency (2)" xfId="43"/>
    <cellStyle name="PrePop Units (0)" xfId="44"/>
    <cellStyle name="PrePop Units (1)" xfId="45"/>
    <cellStyle name="PrePop Units (2)" xfId="46"/>
    <cellStyle name="Text Indent A" xfId="47"/>
    <cellStyle name="Text Indent B" xfId="48"/>
    <cellStyle name="Text Indent C" xfId="49"/>
  </cellStyles>
  <dxfs count="21">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59996337778862885"/>
        </patternFill>
      </fill>
    </dxf>
    <dxf>
      <fill>
        <patternFill patternType="none">
          <bgColor auto="1"/>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indexed="22"/>
      </font>
      <fill>
        <patternFill patternType="solid">
          <bgColor indexed="22"/>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7</xdr:col>
      <xdr:colOff>952500</xdr:colOff>
      <xdr:row>0</xdr:row>
      <xdr:rowOff>733425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1019175" y="76200"/>
          <a:ext cx="4638675" cy="657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19051</xdr:colOff>
      <xdr:row>0</xdr:row>
      <xdr:rowOff>38100</xdr:rowOff>
    </xdr:from>
    <xdr:to>
      <xdr:col>9</xdr:col>
      <xdr:colOff>438151</xdr:colOff>
      <xdr:row>22</xdr:row>
      <xdr:rowOff>133350</xdr:rowOff>
    </xdr:to>
    <xdr:sp macro="" textlink="">
      <xdr:nvSpPr>
        <xdr:cNvPr id="2" name="Right Brace 1"/>
        <xdr:cNvSpPr/>
      </xdr:nvSpPr>
      <xdr:spPr bwMode="auto">
        <a:xfrm>
          <a:off x="7286626" y="38100"/>
          <a:ext cx="419100" cy="340042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495300</xdr:colOff>
      <xdr:row>11</xdr:row>
      <xdr:rowOff>57150</xdr:rowOff>
    </xdr:from>
    <xdr:to>
      <xdr:col>12</xdr:col>
      <xdr:colOff>266699</xdr:colOff>
      <xdr:row>14</xdr:row>
      <xdr:rowOff>9525</xdr:rowOff>
    </xdr:to>
    <xdr:sp macro="" textlink="">
      <xdr:nvSpPr>
        <xdr:cNvPr id="3" name="TextBox 2"/>
        <xdr:cNvSpPr txBox="1"/>
      </xdr:nvSpPr>
      <xdr:spPr>
        <a:xfrm>
          <a:off x="7762875" y="176212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a:t>
          </a:r>
          <a:r>
            <a:rPr lang="en-US" sz="1100" baseline="0"/>
            <a:t> Navistar Auditor </a:t>
          </a:r>
          <a:endParaRPr lang="en-US" sz="1100"/>
        </a:p>
      </xdr:txBody>
    </xdr:sp>
    <xdr:clientData/>
  </xdr:twoCellAnchor>
  <xdr:twoCellAnchor>
    <xdr:from>
      <xdr:col>9</xdr:col>
      <xdr:colOff>9525</xdr:colOff>
      <xdr:row>22</xdr:row>
      <xdr:rowOff>142875</xdr:rowOff>
    </xdr:from>
    <xdr:to>
      <xdr:col>9</xdr:col>
      <xdr:colOff>428625</xdr:colOff>
      <xdr:row>54</xdr:row>
      <xdr:rowOff>152400</xdr:rowOff>
    </xdr:to>
    <xdr:sp macro="" textlink="">
      <xdr:nvSpPr>
        <xdr:cNvPr id="4" name="Right Brace 3"/>
        <xdr:cNvSpPr/>
      </xdr:nvSpPr>
      <xdr:spPr bwMode="auto">
        <a:xfrm>
          <a:off x="7277100" y="3448050"/>
          <a:ext cx="419100" cy="49053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485774</xdr:colOff>
      <xdr:row>37</xdr:row>
      <xdr:rowOff>9525</xdr:rowOff>
    </xdr:from>
    <xdr:to>
      <xdr:col>12</xdr:col>
      <xdr:colOff>257173</xdr:colOff>
      <xdr:row>38</xdr:row>
      <xdr:rowOff>123825</xdr:rowOff>
    </xdr:to>
    <xdr:sp macro="" textlink="">
      <xdr:nvSpPr>
        <xdr:cNvPr id="5" name="TextBox 4"/>
        <xdr:cNvSpPr txBox="1"/>
      </xdr:nvSpPr>
      <xdr:spPr>
        <a:xfrm>
          <a:off x="7753349" y="574357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 Company Audited</a:t>
          </a:r>
        </a:p>
      </xdr:txBody>
    </xdr:sp>
    <xdr:clientData/>
  </xdr:twoCellAnchor>
  <xdr:twoCellAnchor>
    <xdr:from>
      <xdr:col>9</xdr:col>
      <xdr:colOff>0</xdr:colOff>
      <xdr:row>55</xdr:row>
      <xdr:rowOff>9525</xdr:rowOff>
    </xdr:from>
    <xdr:to>
      <xdr:col>9</xdr:col>
      <xdr:colOff>419100</xdr:colOff>
      <xdr:row>63</xdr:row>
      <xdr:rowOff>9525</xdr:rowOff>
    </xdr:to>
    <xdr:sp macro="" textlink="">
      <xdr:nvSpPr>
        <xdr:cNvPr id="6" name="Right Brace 5"/>
        <xdr:cNvSpPr/>
      </xdr:nvSpPr>
      <xdr:spPr bwMode="auto">
        <a:xfrm>
          <a:off x="7267575" y="8372475"/>
          <a:ext cx="419100" cy="12858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476249</xdr:colOff>
      <xdr:row>58</xdr:row>
      <xdr:rowOff>47625</xdr:rowOff>
    </xdr:from>
    <xdr:to>
      <xdr:col>12</xdr:col>
      <xdr:colOff>247648</xdr:colOff>
      <xdr:row>60</xdr:row>
      <xdr:rowOff>0</xdr:rowOff>
    </xdr:to>
    <xdr:sp macro="" textlink="">
      <xdr:nvSpPr>
        <xdr:cNvPr id="7" name="TextBox 6"/>
        <xdr:cNvSpPr txBox="1"/>
      </xdr:nvSpPr>
      <xdr:spPr>
        <a:xfrm>
          <a:off x="7743824" y="888682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a:t>
          </a:r>
          <a:r>
            <a:rPr lang="en-US" sz="1100" baseline="0"/>
            <a:t> Navistar Auditor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76200</xdr:rowOff>
    </xdr:from>
    <xdr:to>
      <xdr:col>8</xdr:col>
      <xdr:colOff>952501</xdr:colOff>
      <xdr:row>0</xdr:row>
      <xdr:rowOff>733425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1066800" y="76200"/>
          <a:ext cx="4829175"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8</xdr:col>
      <xdr:colOff>11340</xdr:colOff>
      <xdr:row>0</xdr:row>
      <xdr:rowOff>225275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90715" y="1"/>
          <a:ext cx="1689554" cy="2252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7</xdr:col>
      <xdr:colOff>123825</xdr:colOff>
      <xdr:row>1</xdr:row>
      <xdr:rowOff>155575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38100" y="57150"/>
          <a:ext cx="1524000" cy="203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9</xdr:col>
      <xdr:colOff>28575</xdr:colOff>
      <xdr:row>0</xdr:row>
      <xdr:rowOff>260350</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28575" y="57150"/>
          <a:ext cx="1524000" cy="203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107157</xdr:colOff>
      <xdr:row>0</xdr:row>
      <xdr:rowOff>257175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95250" y="0"/>
          <a:ext cx="1928813" cy="257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276086</xdr:colOff>
      <xdr:row>1</xdr:row>
      <xdr:rowOff>27610</xdr:rowOff>
    </xdr:from>
    <xdr:to>
      <xdr:col>1</xdr:col>
      <xdr:colOff>3720264</xdr:colOff>
      <xdr:row>2</xdr:row>
      <xdr:rowOff>207065</xdr:rowOff>
    </xdr:to>
    <xdr:pic>
      <xdr:nvPicPr>
        <xdr:cNvPr id="4" name="Picture 3" descr="Navistar_4-colorBlue.jpg"/>
        <xdr:cNvPicPr>
          <a:picLocks noChangeAspect="1"/>
        </xdr:cNvPicPr>
      </xdr:nvPicPr>
      <xdr:blipFill>
        <a:blip xmlns:r="http://schemas.openxmlformats.org/officeDocument/2006/relationships" r:embed="rId1" cstate="print"/>
        <a:stretch>
          <a:fillRect/>
        </a:stretch>
      </xdr:blipFill>
      <xdr:spPr>
        <a:xfrm>
          <a:off x="276086" y="358914"/>
          <a:ext cx="3830700" cy="5107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21404</xdr:colOff>
      <xdr:row>0</xdr:row>
      <xdr:rowOff>53511</xdr:rowOff>
    </xdr:from>
    <xdr:to>
      <xdr:col>5</xdr:col>
      <xdr:colOff>149831</xdr:colOff>
      <xdr:row>0</xdr:row>
      <xdr:rowOff>313219</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21404" y="53511"/>
          <a:ext cx="1947809" cy="2597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207065</xdr:colOff>
      <xdr:row>1</xdr:row>
      <xdr:rowOff>276087</xdr:rowOff>
    </xdr:from>
    <xdr:to>
      <xdr:col>1</xdr:col>
      <xdr:colOff>2512398</xdr:colOff>
      <xdr:row>2</xdr:row>
      <xdr:rowOff>276088</xdr:rowOff>
    </xdr:to>
    <xdr:pic>
      <xdr:nvPicPr>
        <xdr:cNvPr id="5" name="Picture 4" descr="Navistar_4-colorBlue.jpg"/>
        <xdr:cNvPicPr>
          <a:picLocks noChangeAspect="1"/>
        </xdr:cNvPicPr>
      </xdr:nvPicPr>
      <xdr:blipFill>
        <a:blip xmlns:r="http://schemas.openxmlformats.org/officeDocument/2006/relationships" r:embed="rId1" cstate="print"/>
        <a:stretch>
          <a:fillRect/>
        </a:stretch>
      </xdr:blipFill>
      <xdr:spPr>
        <a:xfrm>
          <a:off x="207065" y="635000"/>
          <a:ext cx="2691855" cy="358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00drd2\Local%20Settings\Temporary%20Internet%20Files\Content.Outlook\53G7QOL7\NSA%20-%20TS%20references%2012-12-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andidates for NA supplement"/>
      <sheetName val="Assessment Gap"/>
      <sheetName val="TS Lookup"/>
      <sheetName val="D05 summary"/>
      <sheetName val="MWM VDA Lookup"/>
      <sheetName val="Truck V7 lookup"/>
      <sheetName val="VDA 6.3 MWM"/>
      <sheetName val="NSA - TS reference"/>
    </sheetNames>
    <sheetDataSet>
      <sheetData sheetId="0"/>
      <sheetData sheetId="1"/>
      <sheetData sheetId="2"/>
      <sheetData sheetId="3">
        <row r="2">
          <cell r="B2" t="str">
            <v>4.1</v>
          </cell>
          <cell r="C2" t="str">
            <v>General requirements</v>
          </cell>
        </row>
        <row r="3">
          <cell r="B3" t="str">
            <v>4.1.1</v>
          </cell>
          <cell r="C3" t="str">
            <v>General requirements - Supplemental</v>
          </cell>
        </row>
        <row r="4">
          <cell r="B4" t="str">
            <v>4.2.1</v>
          </cell>
          <cell r="C4" t="str">
            <v>Documentation requirements - General</v>
          </cell>
        </row>
        <row r="5">
          <cell r="B5" t="str">
            <v>4.2.2</v>
          </cell>
          <cell r="C5" t="str">
            <v>Quality manual</v>
          </cell>
        </row>
        <row r="6">
          <cell r="B6" t="str">
            <v>4.2.3</v>
          </cell>
          <cell r="C6" t="str">
            <v>Control of documents</v>
          </cell>
        </row>
        <row r="7">
          <cell r="B7" t="str">
            <v>4.2.3.1</v>
          </cell>
          <cell r="C7" t="str">
            <v>Engineering specifications</v>
          </cell>
        </row>
        <row r="8">
          <cell r="B8" t="str">
            <v>4.2.4</v>
          </cell>
          <cell r="C8" t="str">
            <v>Control of records</v>
          </cell>
        </row>
        <row r="9">
          <cell r="B9" t="str">
            <v>4.2.4.1</v>
          </cell>
          <cell r="C9" t="str">
            <v>Records retention</v>
          </cell>
        </row>
        <row r="10">
          <cell r="B10" t="str">
            <v>5.1</v>
          </cell>
          <cell r="C10" t="str">
            <v>Management Commitment</v>
          </cell>
        </row>
        <row r="11">
          <cell r="B11" t="str">
            <v>5.1.1</v>
          </cell>
          <cell r="C11" t="str">
            <v>Process efficiency</v>
          </cell>
        </row>
        <row r="12">
          <cell r="B12" t="str">
            <v>5.2</v>
          </cell>
          <cell r="C12" t="str">
            <v>Customer focus</v>
          </cell>
        </row>
        <row r="13">
          <cell r="B13" t="str">
            <v>5.3</v>
          </cell>
          <cell r="C13" t="str">
            <v>Quality policy</v>
          </cell>
        </row>
        <row r="14">
          <cell r="B14" t="str">
            <v>5.4.1</v>
          </cell>
          <cell r="C14" t="str">
            <v>Quality objectives</v>
          </cell>
        </row>
        <row r="15">
          <cell r="B15" t="str">
            <v>5.4.1.1</v>
          </cell>
          <cell r="C15" t="str">
            <v>Quality objectives - Supplemental</v>
          </cell>
        </row>
        <row r="16">
          <cell r="B16" t="str">
            <v>5.4.2</v>
          </cell>
          <cell r="C16" t="str">
            <v>Quality management system planning</v>
          </cell>
        </row>
        <row r="17">
          <cell r="B17" t="str">
            <v>5.5.1</v>
          </cell>
          <cell r="C17" t="str">
            <v>Responsibility and authority</v>
          </cell>
        </row>
        <row r="18">
          <cell r="B18" t="str">
            <v>5.5.1.1</v>
          </cell>
          <cell r="C18" t="str">
            <v>Responsibility for quality</v>
          </cell>
        </row>
        <row r="19">
          <cell r="B19" t="str">
            <v>5.5.2</v>
          </cell>
          <cell r="C19" t="str">
            <v>Management representative</v>
          </cell>
        </row>
        <row r="20">
          <cell r="B20" t="str">
            <v>5.5.2.1</v>
          </cell>
          <cell r="C20" t="str">
            <v>Customer representative</v>
          </cell>
        </row>
        <row r="21">
          <cell r="B21" t="str">
            <v>5.5.3</v>
          </cell>
          <cell r="C21" t="str">
            <v>Internal communication</v>
          </cell>
        </row>
        <row r="22">
          <cell r="B22" t="str">
            <v>5.6.1</v>
          </cell>
          <cell r="C22" t="str">
            <v>Management Review - General</v>
          </cell>
        </row>
        <row r="23">
          <cell r="B23" t="str">
            <v>5.6.1.1</v>
          </cell>
          <cell r="C23" t="str">
            <v>Quality management system performance</v>
          </cell>
        </row>
        <row r="24">
          <cell r="B24" t="str">
            <v>5.6.2</v>
          </cell>
          <cell r="C24" t="str">
            <v>Review input</v>
          </cell>
        </row>
        <row r="25">
          <cell r="B25" t="str">
            <v>5.6.2.1</v>
          </cell>
          <cell r="C25" t="str">
            <v>Review input - Supplemental</v>
          </cell>
        </row>
        <row r="26">
          <cell r="B26" t="str">
            <v>5.6.3</v>
          </cell>
          <cell r="C26" t="str">
            <v>Review output</v>
          </cell>
        </row>
        <row r="27">
          <cell r="B27" t="str">
            <v>6.1</v>
          </cell>
          <cell r="C27" t="str">
            <v>RM - Provision of resources</v>
          </cell>
        </row>
        <row r="28">
          <cell r="B28" t="str">
            <v>6.2</v>
          </cell>
          <cell r="C28" t="str">
            <v>RM - Human resources</v>
          </cell>
        </row>
        <row r="29">
          <cell r="B29" t="str">
            <v>6.2.1</v>
          </cell>
          <cell r="C29" t="str">
            <v>General, Training, etc</v>
          </cell>
        </row>
        <row r="30">
          <cell r="B30" t="str">
            <v>6.2.2</v>
          </cell>
          <cell r="C30" t="str">
            <v>Competence, awareness and training</v>
          </cell>
        </row>
        <row r="31">
          <cell r="B31" t="str">
            <v>6.2.2.1</v>
          </cell>
          <cell r="C31" t="str">
            <v>Product design skills</v>
          </cell>
        </row>
        <row r="32">
          <cell r="B32" t="str">
            <v>6.2.2.2</v>
          </cell>
          <cell r="C32" t="str">
            <v>Training</v>
          </cell>
        </row>
        <row r="33">
          <cell r="B33" t="str">
            <v>6.2.2.3</v>
          </cell>
          <cell r="C33" t="str">
            <v>Training on the job</v>
          </cell>
        </row>
        <row r="34">
          <cell r="B34" t="str">
            <v>6.2.2.4</v>
          </cell>
          <cell r="C34" t="str">
            <v>Employee motivation and empowerment</v>
          </cell>
        </row>
        <row r="35">
          <cell r="B35" t="str">
            <v>6.3</v>
          </cell>
          <cell r="C35" t="str">
            <v>Infrastructure</v>
          </cell>
        </row>
        <row r="36">
          <cell r="B36" t="str">
            <v>6.3.1</v>
          </cell>
          <cell r="C36" t="str">
            <v>Plant, facility and equipment planning</v>
          </cell>
        </row>
        <row r="37">
          <cell r="B37" t="str">
            <v>6.3.2</v>
          </cell>
          <cell r="C37" t="str">
            <v>Contingency plans</v>
          </cell>
        </row>
        <row r="38">
          <cell r="B38" t="str">
            <v>6.4</v>
          </cell>
          <cell r="C38" t="str">
            <v>Work environment</v>
          </cell>
        </row>
        <row r="39">
          <cell r="B39" t="str">
            <v>6.4.1</v>
          </cell>
          <cell r="C39" t="str">
            <v>Personnel safety to achieve product quality</v>
          </cell>
        </row>
        <row r="40">
          <cell r="B40" t="str">
            <v>6.4.2</v>
          </cell>
          <cell r="C40" t="str">
            <v>Cleanliness of premises</v>
          </cell>
        </row>
        <row r="41">
          <cell r="B41" t="str">
            <v>7.1</v>
          </cell>
          <cell r="C41" t="str">
            <v>Planning of product realization</v>
          </cell>
        </row>
        <row r="42">
          <cell r="B42" t="str">
            <v>7.1.1</v>
          </cell>
          <cell r="C42" t="str">
            <v>Planning of product realization - Supplemental</v>
          </cell>
        </row>
        <row r="43">
          <cell r="B43" t="str">
            <v>7.1.2</v>
          </cell>
          <cell r="C43" t="str">
            <v>Acceptance criteria</v>
          </cell>
        </row>
        <row r="44">
          <cell r="B44" t="str">
            <v>7.1.3</v>
          </cell>
          <cell r="C44" t="str">
            <v>Confidentiality</v>
          </cell>
        </row>
        <row r="45">
          <cell r="B45" t="str">
            <v>7.1.4</v>
          </cell>
          <cell r="C45" t="str">
            <v>Change control</v>
          </cell>
        </row>
        <row r="46">
          <cell r="B46" t="str">
            <v>7.2</v>
          </cell>
          <cell r="C46" t="str">
            <v>Customer-related processes</v>
          </cell>
        </row>
        <row r="47">
          <cell r="B47" t="str">
            <v>7.2.1</v>
          </cell>
          <cell r="C47" t="str">
            <v>Determination of requirements related to the product</v>
          </cell>
        </row>
        <row r="48">
          <cell r="B48" t="str">
            <v>7.2.1.1</v>
          </cell>
          <cell r="C48" t="str">
            <v>Customer-designated special characteristics</v>
          </cell>
        </row>
        <row r="49">
          <cell r="B49" t="str">
            <v>7.2.2</v>
          </cell>
          <cell r="C49" t="str">
            <v>Review of requirements related to the product</v>
          </cell>
        </row>
        <row r="50">
          <cell r="B50" t="str">
            <v>7.2.2.1</v>
          </cell>
          <cell r="C50" t="str">
            <v>Review of requirements related to the product - Supplemental</v>
          </cell>
        </row>
        <row r="51">
          <cell r="B51" t="str">
            <v>7.2.2.2</v>
          </cell>
          <cell r="C51" t="str">
            <v>Organization manufacturing feasibility</v>
          </cell>
        </row>
        <row r="52">
          <cell r="B52" t="str">
            <v>7.2.3</v>
          </cell>
          <cell r="C52" t="str">
            <v>Customer communication</v>
          </cell>
        </row>
        <row r="53">
          <cell r="B53" t="str">
            <v>7.2.3.1</v>
          </cell>
          <cell r="C53" t="str">
            <v>Customer communication - Supplemental</v>
          </cell>
        </row>
        <row r="54">
          <cell r="B54" t="str">
            <v>7.3</v>
          </cell>
          <cell r="C54" t="str">
            <v>Design and development</v>
          </cell>
        </row>
        <row r="55">
          <cell r="B55" t="str">
            <v>7.3.1</v>
          </cell>
          <cell r="C55" t="str">
            <v>Design and development planning</v>
          </cell>
        </row>
        <row r="56">
          <cell r="B56" t="str">
            <v>7.3.1.1</v>
          </cell>
          <cell r="C56" t="str">
            <v>Multidisciplinary approach</v>
          </cell>
        </row>
        <row r="57">
          <cell r="B57" t="str">
            <v>7.3.2</v>
          </cell>
          <cell r="C57" t="str">
            <v>Design and development inputs</v>
          </cell>
        </row>
        <row r="58">
          <cell r="B58" t="str">
            <v>7.3.2.1</v>
          </cell>
          <cell r="C58" t="str">
            <v>Product design input</v>
          </cell>
        </row>
        <row r="59">
          <cell r="B59" t="str">
            <v>7.3.2.2</v>
          </cell>
          <cell r="C59" t="str">
            <v>Manufacturing process design input</v>
          </cell>
        </row>
        <row r="60">
          <cell r="B60" t="str">
            <v>7.3.2.3</v>
          </cell>
          <cell r="C60" t="str">
            <v>Special characteristics</v>
          </cell>
        </row>
        <row r="61">
          <cell r="B61" t="str">
            <v>7.3.3</v>
          </cell>
          <cell r="C61" t="str">
            <v>Design and development outputs</v>
          </cell>
        </row>
        <row r="62">
          <cell r="B62" t="str">
            <v>7.3.3.1</v>
          </cell>
          <cell r="C62" t="str">
            <v>Product design outputs - Supplemental</v>
          </cell>
        </row>
        <row r="63">
          <cell r="B63" t="str">
            <v>7.3.3.2</v>
          </cell>
          <cell r="C63" t="str">
            <v>Manufacturing process design output</v>
          </cell>
        </row>
        <row r="64">
          <cell r="B64" t="str">
            <v>7.3.4</v>
          </cell>
          <cell r="C64" t="str">
            <v>Design and development review</v>
          </cell>
        </row>
        <row r="65">
          <cell r="B65" t="str">
            <v>7.3.4.1</v>
          </cell>
          <cell r="C65" t="str">
            <v>Monitoring</v>
          </cell>
        </row>
        <row r="66">
          <cell r="B66" t="str">
            <v>7.3.5</v>
          </cell>
          <cell r="C66" t="str">
            <v>Design and development verification</v>
          </cell>
        </row>
        <row r="67">
          <cell r="B67" t="str">
            <v>7.3.6</v>
          </cell>
          <cell r="C67" t="str">
            <v>Design and development validation</v>
          </cell>
        </row>
        <row r="68">
          <cell r="B68" t="str">
            <v>7.3.6.2</v>
          </cell>
          <cell r="C68" t="str">
            <v>Prototype program</v>
          </cell>
        </row>
        <row r="69">
          <cell r="B69" t="str">
            <v>7.3.6.3</v>
          </cell>
          <cell r="C69" t="str">
            <v>Product approval process</v>
          </cell>
        </row>
        <row r="70">
          <cell r="B70" t="str">
            <v>7.3.7</v>
          </cell>
          <cell r="C70" t="str">
            <v>Control of design and development changes</v>
          </cell>
        </row>
        <row r="71">
          <cell r="B71" t="str">
            <v>7.4.1</v>
          </cell>
          <cell r="C71" t="str">
            <v>Purchasing process</v>
          </cell>
        </row>
        <row r="72">
          <cell r="B72" t="str">
            <v>7.4.1.1</v>
          </cell>
          <cell r="C72" t="str">
            <v>Regulatory conformity</v>
          </cell>
        </row>
        <row r="73">
          <cell r="B73" t="str">
            <v>7.4.1.2</v>
          </cell>
          <cell r="C73" t="str">
            <v>Supplier quality management system development</v>
          </cell>
        </row>
        <row r="74">
          <cell r="B74" t="str">
            <v>7.4.1.3</v>
          </cell>
          <cell r="C74" t="str">
            <v>Customer-approved sources</v>
          </cell>
        </row>
        <row r="75">
          <cell r="B75" t="str">
            <v>7.4.2</v>
          </cell>
          <cell r="C75" t="str">
            <v>Purchasing information</v>
          </cell>
        </row>
        <row r="76">
          <cell r="B76" t="str">
            <v>7.4.3</v>
          </cell>
          <cell r="C76" t="str">
            <v>Verification of purchased product</v>
          </cell>
        </row>
        <row r="77">
          <cell r="B77" t="str">
            <v>7.4.3.1</v>
          </cell>
          <cell r="C77" t="str">
            <v>Incoming product quality</v>
          </cell>
        </row>
        <row r="78">
          <cell r="B78" t="str">
            <v>7.4.3.2</v>
          </cell>
          <cell r="C78" t="str">
            <v>Supplier monitoring</v>
          </cell>
        </row>
        <row r="79">
          <cell r="B79" t="str">
            <v>7.5.1</v>
          </cell>
          <cell r="C79" t="str">
            <v>Control of production and service provision</v>
          </cell>
        </row>
        <row r="80">
          <cell r="B80" t="str">
            <v>7.5.1.1</v>
          </cell>
          <cell r="C80" t="str">
            <v>Control plan</v>
          </cell>
        </row>
        <row r="81">
          <cell r="B81" t="str">
            <v>7.5.1.2</v>
          </cell>
          <cell r="C81" t="str">
            <v>Work instructions</v>
          </cell>
        </row>
        <row r="82">
          <cell r="B82" t="str">
            <v>7.5.1.3</v>
          </cell>
          <cell r="C82" t="str">
            <v>Verification of job set-ups</v>
          </cell>
        </row>
        <row r="83">
          <cell r="B83" t="str">
            <v>7.5.1.4</v>
          </cell>
          <cell r="C83" t="str">
            <v>Preventive and predictive maintenance</v>
          </cell>
        </row>
        <row r="84">
          <cell r="B84" t="str">
            <v>7.5.1.5</v>
          </cell>
          <cell r="C84" t="str">
            <v>Management of production tooling</v>
          </cell>
        </row>
        <row r="85">
          <cell r="B85" t="str">
            <v>7.5.1.6</v>
          </cell>
          <cell r="C85" t="str">
            <v>Production scheduling</v>
          </cell>
        </row>
        <row r="86">
          <cell r="B86" t="str">
            <v>7.5.1.7</v>
          </cell>
          <cell r="C86" t="str">
            <v>Feedback of information from service</v>
          </cell>
        </row>
        <row r="87">
          <cell r="B87" t="str">
            <v>7.5.1.8</v>
          </cell>
          <cell r="C87" t="str">
            <v>Service agreement with customer</v>
          </cell>
        </row>
        <row r="88">
          <cell r="B88" t="str">
            <v>7.5.2</v>
          </cell>
          <cell r="C88" t="str">
            <v>Validation of processes for production and service provision</v>
          </cell>
        </row>
        <row r="89">
          <cell r="B89" t="str">
            <v>7.5.2.1</v>
          </cell>
          <cell r="C89" t="str">
            <v>Validation of processes for production and service provision - Supplemental</v>
          </cell>
        </row>
        <row r="90">
          <cell r="B90" t="str">
            <v>7.5.3</v>
          </cell>
          <cell r="C90" t="str">
            <v>Identification and traceability</v>
          </cell>
        </row>
        <row r="91">
          <cell r="B91" t="str">
            <v>7.5.3.1</v>
          </cell>
          <cell r="C91" t="str">
            <v>Identification and traceability - Supplemental</v>
          </cell>
        </row>
        <row r="92">
          <cell r="B92" t="str">
            <v>7.5.4</v>
          </cell>
          <cell r="C92" t="str">
            <v>Customer property</v>
          </cell>
        </row>
        <row r="93">
          <cell r="B93" t="str">
            <v>7.5.4.1</v>
          </cell>
          <cell r="C93" t="str">
            <v>Customer-owned production tooling</v>
          </cell>
        </row>
        <row r="94">
          <cell r="B94" t="str">
            <v>7.5.5</v>
          </cell>
          <cell r="C94" t="str">
            <v>Preservation of product</v>
          </cell>
        </row>
        <row r="95">
          <cell r="B95" t="str">
            <v>7.5.5.1</v>
          </cell>
          <cell r="C95" t="str">
            <v>Storage and inventory</v>
          </cell>
        </row>
        <row r="96">
          <cell r="B96" t="str">
            <v>7.6</v>
          </cell>
          <cell r="C96" t="str">
            <v>Control of monitoring and measuring devices</v>
          </cell>
        </row>
        <row r="97">
          <cell r="B97" t="str">
            <v>7.6.1</v>
          </cell>
          <cell r="C97" t="str">
            <v>Measurement system analysis</v>
          </cell>
        </row>
        <row r="98">
          <cell r="B98" t="str">
            <v>7.6.2</v>
          </cell>
          <cell r="C98" t="str">
            <v>Calibration/verification records</v>
          </cell>
        </row>
        <row r="99">
          <cell r="B99" t="str">
            <v>7.6.3</v>
          </cell>
          <cell r="C99" t="str">
            <v>Laboratory requirements</v>
          </cell>
        </row>
        <row r="100">
          <cell r="B100" t="str">
            <v>7.6.3.1</v>
          </cell>
          <cell r="C100" t="str">
            <v>Internal laboratory</v>
          </cell>
        </row>
        <row r="101">
          <cell r="B101" t="str">
            <v>7.6.3.2</v>
          </cell>
          <cell r="C101" t="str">
            <v>External laboratory</v>
          </cell>
        </row>
        <row r="102">
          <cell r="B102" t="str">
            <v>8.1</v>
          </cell>
          <cell r="C102" t="str">
            <v>Measurement, analysis and improvement - General</v>
          </cell>
        </row>
        <row r="103">
          <cell r="B103" t="str">
            <v>8.1.1</v>
          </cell>
          <cell r="C103" t="str">
            <v>Identification of statistical tools</v>
          </cell>
        </row>
        <row r="104">
          <cell r="B104" t="str">
            <v>8.1.2</v>
          </cell>
          <cell r="C104" t="str">
            <v>Knowledge of basic statistical concepts</v>
          </cell>
        </row>
        <row r="105">
          <cell r="B105" t="str">
            <v>8.2</v>
          </cell>
          <cell r="C105" t="str">
            <v>Monitoring and measurement</v>
          </cell>
        </row>
        <row r="106">
          <cell r="B106" t="str">
            <v>8.2.1</v>
          </cell>
          <cell r="C106" t="str">
            <v>Customer satisfaction</v>
          </cell>
        </row>
        <row r="107">
          <cell r="B107" t="str">
            <v>8.2.1.1</v>
          </cell>
          <cell r="C107" t="str">
            <v>Customer satisfaction - Supplemental</v>
          </cell>
        </row>
        <row r="108">
          <cell r="B108" t="str">
            <v>8.2.2</v>
          </cell>
          <cell r="C108" t="str">
            <v>Internal audit</v>
          </cell>
        </row>
        <row r="109">
          <cell r="B109" t="str">
            <v>8.2.2.1</v>
          </cell>
          <cell r="C109" t="str">
            <v>Quality management system audit</v>
          </cell>
        </row>
        <row r="110">
          <cell r="B110" t="str">
            <v>8.2.2.2</v>
          </cell>
          <cell r="C110" t="str">
            <v>Manufacturing process audit</v>
          </cell>
        </row>
        <row r="111">
          <cell r="B111" t="str">
            <v>8.2.2.3</v>
          </cell>
          <cell r="C111" t="str">
            <v>Product audit</v>
          </cell>
        </row>
        <row r="112">
          <cell r="B112" t="str">
            <v>8.2.2.4</v>
          </cell>
          <cell r="C112" t="str">
            <v>Internal audit plans</v>
          </cell>
        </row>
        <row r="113">
          <cell r="B113" t="str">
            <v>8.2.2.5</v>
          </cell>
          <cell r="C113" t="str">
            <v>Internal auditor qualification</v>
          </cell>
        </row>
        <row r="114">
          <cell r="B114" t="str">
            <v>8.2.3</v>
          </cell>
          <cell r="C114" t="str">
            <v>Monitoring and measurement of processes</v>
          </cell>
        </row>
        <row r="115">
          <cell r="B115" t="str">
            <v>8.2.3.1</v>
          </cell>
          <cell r="C115" t="str">
            <v>Monitoring and measurement of manufacturing processes</v>
          </cell>
        </row>
        <row r="116">
          <cell r="B116" t="str">
            <v>8.2.4</v>
          </cell>
          <cell r="C116" t="str">
            <v>Monitoring and measurement of product</v>
          </cell>
        </row>
        <row r="117">
          <cell r="B117" t="str">
            <v>8.2.4.1</v>
          </cell>
          <cell r="C117" t="str">
            <v>Layout inspection and functional testing</v>
          </cell>
        </row>
        <row r="118">
          <cell r="B118" t="str">
            <v>8.2.4.2</v>
          </cell>
          <cell r="C118" t="str">
            <v>Appearance items</v>
          </cell>
        </row>
        <row r="119">
          <cell r="B119" t="str">
            <v>8.3</v>
          </cell>
          <cell r="C119" t="str">
            <v>Control of nonconforming product</v>
          </cell>
        </row>
        <row r="120">
          <cell r="B120" t="str">
            <v>8.3.1</v>
          </cell>
          <cell r="C120" t="str">
            <v>Control of nonconforming product - Supplemental</v>
          </cell>
        </row>
        <row r="121">
          <cell r="B121" t="str">
            <v>8.3.2</v>
          </cell>
          <cell r="C121" t="str">
            <v>Control of reworked product</v>
          </cell>
        </row>
        <row r="122">
          <cell r="B122" t="str">
            <v>8.3.3</v>
          </cell>
          <cell r="C122" t="str">
            <v>Customer information</v>
          </cell>
        </row>
        <row r="123">
          <cell r="B123" t="str">
            <v>8.3.4</v>
          </cell>
          <cell r="C123" t="str">
            <v>Customer waiver</v>
          </cell>
        </row>
        <row r="124">
          <cell r="B124" t="str">
            <v>8.4</v>
          </cell>
          <cell r="C124" t="str">
            <v>Analysis of data</v>
          </cell>
        </row>
        <row r="125">
          <cell r="B125" t="str">
            <v>8.4.1</v>
          </cell>
          <cell r="C125" t="str">
            <v>Analysis and use of data</v>
          </cell>
        </row>
        <row r="126">
          <cell r="B126" t="str">
            <v>8.5.1</v>
          </cell>
          <cell r="C126" t="str">
            <v>Continual improvement</v>
          </cell>
        </row>
        <row r="127">
          <cell r="B127" t="str">
            <v>8.5.1.1</v>
          </cell>
          <cell r="C127" t="str">
            <v>Continual improvement of the organization</v>
          </cell>
        </row>
        <row r="128">
          <cell r="B128" t="str">
            <v>8.5.1.2</v>
          </cell>
          <cell r="C128" t="str">
            <v>Manufacturing process improvement</v>
          </cell>
        </row>
        <row r="129">
          <cell r="B129" t="str">
            <v>8.5.2</v>
          </cell>
          <cell r="C129" t="str">
            <v>Corrective action</v>
          </cell>
        </row>
        <row r="130">
          <cell r="B130" t="str">
            <v>8.5.2.1</v>
          </cell>
          <cell r="C130" t="str">
            <v>Problem solving</v>
          </cell>
        </row>
        <row r="131">
          <cell r="B131" t="str">
            <v>8.5.2.2</v>
          </cell>
          <cell r="C131" t="str">
            <v>Error-proofing</v>
          </cell>
        </row>
        <row r="132">
          <cell r="B132" t="str">
            <v>8.5.2.3</v>
          </cell>
          <cell r="C132" t="str">
            <v>Corrective action impact</v>
          </cell>
        </row>
        <row r="133">
          <cell r="B133" t="str">
            <v>8.5.2.4</v>
          </cell>
          <cell r="C133" t="str">
            <v>Rejected product test/analysis</v>
          </cell>
        </row>
        <row r="134">
          <cell r="B134" t="str">
            <v>8.5.3</v>
          </cell>
          <cell r="C134" t="str">
            <v>Preventive action</v>
          </cell>
        </row>
        <row r="135">
          <cell r="B135" t="str">
            <v>--</v>
          </cell>
          <cell r="C135" t="str">
            <v>Not found</v>
          </cell>
        </row>
        <row r="136">
          <cell r="B136" t="str">
            <v>9.9.9</v>
          </cell>
          <cell r="C136" t="str">
            <v>The End</v>
          </cell>
        </row>
      </sheetData>
      <sheetData sheetId="4"/>
      <sheetData sheetId="5">
        <row r="2">
          <cell r="B2" t="str">
            <v>1.1</v>
          </cell>
          <cell r="C2" t="str">
            <v>Are the costumer requirements available?</v>
          </cell>
          <cell r="G2" t="str">
            <v>1.1</v>
          </cell>
          <cell r="H2" t="str">
            <v xml:space="preserve"> Are the customer requirements available? </v>
          </cell>
        </row>
        <row r="3">
          <cell r="B3" t="str">
            <v>1.2</v>
          </cell>
          <cell r="C3" t="str">
            <v>Has feasibility been determined on the basis of all current requirements?</v>
          </cell>
          <cell r="G3" t="str">
            <v>1.2</v>
          </cell>
          <cell r="H3" t="str">
            <v xml:space="preserve"> Is a product development plan available and are the targets maintained?</v>
          </cell>
        </row>
        <row r="4">
          <cell r="B4" t="str">
            <v>1.3</v>
          </cell>
          <cell r="C4" t="str">
            <v>Is a Product Development Plan available and are the prescribed aims adhered to?</v>
          </cell>
          <cell r="G4" t="str">
            <v>1.3</v>
          </cell>
          <cell r="H4" t="str">
            <v xml:space="preserve"> Are the resources for the realization of the product development planned?</v>
          </cell>
        </row>
        <row r="5">
          <cell r="B5" t="str">
            <v>1.4</v>
          </cell>
          <cell r="C5" t="str">
            <v>Has the Design FMEA been prepared and are the improvement actions defined?</v>
          </cell>
          <cell r="G5" t="str">
            <v>1.4</v>
          </cell>
          <cell r="H5" t="str">
            <v xml:space="preserve"> Have the product requirements been determined and considered?</v>
          </cell>
        </row>
        <row r="6">
          <cell r="B6" t="str">
            <v>2.1</v>
          </cell>
          <cell r="C6" t="str">
            <v>Has the Design FMEA been updated during the Project Course and have the defined actions been implemented?</v>
          </cell>
          <cell r="G6" t="str">
            <v>1.5</v>
          </cell>
          <cell r="H6" t="str">
            <v xml:space="preserve"> Has the feasibility been determined based on the available requirements?</v>
          </cell>
        </row>
        <row r="7">
          <cell r="B7" t="str">
            <v>2.2</v>
          </cell>
          <cell r="C7" t="str">
            <v>Are all the necessary releases planned and/verification available?</v>
          </cell>
          <cell r="G7" t="str">
            <v>1.6</v>
          </cell>
          <cell r="H7" t="str">
            <v xml:space="preserve"> Are the necessary personnel and technical conditions for the project process planned/available?</v>
          </cell>
        </row>
        <row r="8">
          <cell r="B8" t="str">
            <v>2.3</v>
          </cell>
          <cell r="C8" t="str">
            <v>Has a pre-production run been carried out prior to full scale production, under full scale production conditions?</v>
          </cell>
          <cell r="G8" t="str">
            <v>2.1</v>
          </cell>
          <cell r="H8" t="str">
            <v xml:space="preserve"> Is the design FMEA raised and are improvement measures established?</v>
          </cell>
        </row>
        <row r="9">
          <cell r="B9" t="str">
            <v>2.4</v>
          </cell>
          <cell r="C9" t="str">
            <v>Are the production and inspection documents available and complete (PPAP)?</v>
          </cell>
          <cell r="G9" t="str">
            <v>2.2</v>
          </cell>
          <cell r="H9" t="str">
            <v xml:space="preserve"> Is the design FMEA updated in the project process and are the established measures realized?</v>
          </cell>
        </row>
        <row r="10">
          <cell r="B10" t="str">
            <v>2.5</v>
          </cell>
          <cell r="C10" t="str">
            <v>Are the required capacities available?</v>
          </cell>
          <cell r="G10" t="str">
            <v>2.3</v>
          </cell>
          <cell r="H10" t="str">
            <v xml:space="preserve"> Is a quality plan prepared? </v>
          </cell>
        </row>
        <row r="11">
          <cell r="B11" t="str">
            <v>3.1</v>
          </cell>
          <cell r="C11" t="str">
            <v>Are only approved and qualified suppliers used?</v>
          </cell>
          <cell r="G11" t="str">
            <v>2.4</v>
          </cell>
          <cell r="H11" t="str">
            <v xml:space="preserve"> Are the required releases/qualification records available at the respective times?</v>
          </cell>
        </row>
        <row r="12">
          <cell r="B12" t="str">
            <v>3.2</v>
          </cell>
          <cell r="C12" t="str">
            <v>Is the quality of the purchased parts assured?</v>
          </cell>
          <cell r="G12" t="str">
            <v>2.5</v>
          </cell>
          <cell r="H12" t="str">
            <v xml:space="preserve"> Are the required resources available? </v>
          </cell>
        </row>
        <row r="13">
          <cell r="B13" t="str">
            <v>3.3</v>
          </cell>
          <cell r="C13" t="str">
            <v>Is the quality performance measured and improvement actions introduced?</v>
          </cell>
          <cell r="G13" t="str">
            <v>3.1</v>
          </cell>
          <cell r="H13" t="str">
            <v xml:space="preserve"> Are the product requirements available? </v>
          </cell>
        </row>
        <row r="14">
          <cell r="B14" t="str">
            <v>3.4</v>
          </cell>
          <cell r="C14" t="str">
            <v>Are the necessary releases available for all the supplied products and are the necessary improvement actions converted into practice?</v>
          </cell>
          <cell r="G14" t="str">
            <v>3.2</v>
          </cell>
          <cell r="H14" t="str">
            <v xml:space="preserve"> Is a process development plan available and are the targets maintained?</v>
          </cell>
        </row>
        <row r="15">
          <cell r="B15" t="str">
            <v>3.5</v>
          </cell>
          <cell r="C15" t="str">
            <v>Are the stock levels of purchased material suited to the production requirements?</v>
          </cell>
          <cell r="G15" t="str">
            <v>3.3</v>
          </cell>
          <cell r="H15" t="str">
            <v xml:space="preserve"> Are the resources for the realization of serial production planned?</v>
          </cell>
        </row>
        <row r="16">
          <cell r="B16" t="str">
            <v>3.6</v>
          </cell>
          <cell r="C16" t="str">
            <v>Are purchased materials/internal surpluses delivered and stored according to their purpose?</v>
          </cell>
          <cell r="G16" t="str">
            <v>3.4</v>
          </cell>
          <cell r="H16" t="str">
            <v xml:space="preserve"> Have the process requirements been determined and considered?</v>
          </cell>
        </row>
        <row r="17">
          <cell r="B17" t="str">
            <v>3.7</v>
          </cell>
          <cell r="C17" t="str">
            <v>Are the personnel qualifield for the individual tasks?</v>
          </cell>
          <cell r="G17" t="str">
            <v>3.5</v>
          </cell>
          <cell r="H17" t="str">
            <v xml:space="preserve"> Are the necessary personnel and technical preconditions for the project process planned/available?</v>
          </cell>
        </row>
        <row r="18">
          <cell r="B18" t="str">
            <v>4.1.1</v>
          </cell>
          <cell r="C18" t="str">
            <v>Are the personnel responsible for monitoring the product and process quality?</v>
          </cell>
          <cell r="G18" t="str">
            <v>3.6</v>
          </cell>
          <cell r="H18" t="str">
            <v xml:space="preserve"> Is the process FMEA raised and are improvement measures established?</v>
          </cell>
        </row>
        <row r="19">
          <cell r="B19" t="str">
            <v>4.1.2</v>
          </cell>
          <cell r="C19" t="str">
            <v>Are the personnel responsible for production equipment and the production environment?</v>
          </cell>
          <cell r="G19" t="str">
            <v>4.1</v>
          </cell>
          <cell r="H19" t="str">
            <v xml:space="preserve"> Is the process FMEA updated when amendments are made during the project process and are the established measures implemented?</v>
          </cell>
        </row>
        <row r="20">
          <cell r="B20" t="str">
            <v>4.1.3</v>
          </cell>
          <cell r="C20" t="str">
            <v>Are the employees trained to complete the given tasks and are their qualifications reviewed?</v>
          </cell>
          <cell r="G20" t="str">
            <v>4.2</v>
          </cell>
          <cell r="H20" t="str">
            <v xml:space="preserve"> Is a quality plan prepared? </v>
          </cell>
        </row>
        <row r="21">
          <cell r="B21" t="str">
            <v>4.1.4</v>
          </cell>
          <cell r="C21" t="str">
            <v>Does there exist a plan to substitute absent personnel within the company?</v>
          </cell>
          <cell r="G21" t="str">
            <v>4.3</v>
          </cell>
          <cell r="H21" t="str">
            <v xml:space="preserve"> Are the required releases/qualification records available at the respective times?</v>
          </cell>
        </row>
        <row r="22">
          <cell r="B22" t="str">
            <v>4.1.5</v>
          </cell>
          <cell r="C22" t="str">
            <v>Are techniques for increasing employee motivation effectively used?</v>
          </cell>
          <cell r="G22" t="str">
            <v>4.4</v>
          </cell>
          <cell r="H22" t="str">
            <v xml:space="preserve"> Is a pre-production carried out under serial conditions for the serial release?</v>
          </cell>
        </row>
        <row r="23">
          <cell r="B23" t="str">
            <v>4.2.1</v>
          </cell>
          <cell r="C23" t="str">
            <v>Are the product related quality requirements guaranteed using the production equipment/tools?</v>
          </cell>
          <cell r="G23" t="str">
            <v>4.5</v>
          </cell>
          <cell r="H23" t="str">
            <v xml:space="preserve"> Are the production and inspection documents available and complete?</v>
          </cell>
        </row>
        <row r="24">
          <cell r="B24" t="str">
            <v>4.2.2</v>
          </cell>
          <cell r="C24" t="str">
            <v>Can the quality requirements be effectively monitored with the measurement and inspection equipment used?</v>
          </cell>
          <cell r="G24" t="str">
            <v>4.6</v>
          </cell>
          <cell r="H24" t="str">
            <v xml:space="preserve"> Are the required resources available? </v>
          </cell>
        </row>
        <row r="25">
          <cell r="B25" t="str">
            <v>4.2.3</v>
          </cell>
          <cell r="C25" t="str">
            <v>Is there a Measurement System Managment and Analysis for production equpments and devices ? Do they execute it ?</v>
          </cell>
          <cell r="G25" t="str">
            <v>5.1</v>
          </cell>
          <cell r="H25" t="str">
            <v xml:space="preserve"> Are only approved quality capable suppliers used? </v>
          </cell>
        </row>
        <row r="26">
          <cell r="B26" t="str">
            <v>4.2.4</v>
          </cell>
          <cell r="C26" t="str">
            <v>Are the work places and test areas suited to the requirements?</v>
          </cell>
          <cell r="G26" t="str">
            <v>5.2</v>
          </cell>
          <cell r="H26" t="str">
            <v xml:space="preserve"> Is the agreed quality of the purchased parts guaranteed? </v>
          </cell>
        </row>
        <row r="27">
          <cell r="B27" t="str">
            <v>4.2.5</v>
          </cell>
          <cell r="C27" t="str">
            <v>Are the relevant details fully completed and adhered to in the production and inspection documents?</v>
          </cell>
          <cell r="G27" t="str">
            <v>5.3</v>
          </cell>
          <cell r="H27" t="str">
            <v xml:space="preserve"> Is the quality performance evaluated and are corrective actions introduced when there are deviations from the requirements?</v>
          </cell>
        </row>
        <row r="28">
          <cell r="B28" t="str">
            <v>4.2.6</v>
          </cell>
          <cell r="C28" t="str">
            <v>Is the appropriate equipment and tooling available to support product changeover?</v>
          </cell>
          <cell r="G28" t="str">
            <v>5.4</v>
          </cell>
          <cell r="H28" t="str">
            <v xml:space="preserve"> Are target agreements for continual improvement of products and process made and implemented with the suppliers?</v>
          </cell>
        </row>
        <row r="29">
          <cell r="B29" t="str">
            <v>4.2.7</v>
          </cell>
          <cell r="C29" t="str">
            <v xml:space="preserve">Preventive plan are stablish for critical equipament? The plan are execute? </v>
          </cell>
          <cell r="G29" t="str">
            <v>5.5</v>
          </cell>
          <cell r="H29" t="str">
            <v xml:space="preserve"> Are the required releases for the delivered serial products available and the required improvements measures implemented?</v>
          </cell>
        </row>
        <row r="30">
          <cell r="B30" t="str">
            <v>4.2.8</v>
          </cell>
          <cell r="C30" t="str">
            <v>Exist list of repair components for the critical equipment?</v>
          </cell>
          <cell r="G30" t="str">
            <v>5.6</v>
          </cell>
          <cell r="H30" t="str">
            <v xml:space="preserve"> Are the procedures agreed with the customer, regarding customer-supplied products, maintained?</v>
          </cell>
        </row>
        <row r="31">
          <cell r="B31" t="str">
            <v>4.2.9</v>
          </cell>
          <cell r="C31" t="str">
            <v>Is a release provided for production starts and are stoppage and deviations recorded?</v>
          </cell>
          <cell r="G31" t="str">
            <v>5.7</v>
          </cell>
          <cell r="H31" t="str">
            <v xml:space="preserve"> Are the stock levels of input material matched to production needs?</v>
          </cell>
        </row>
        <row r="32">
          <cell r="B32" t="str">
            <v>4.2.10</v>
          </cell>
          <cell r="C32" t="str">
            <v>Are the corrective actions implemented and checked for effectiveness?</v>
          </cell>
          <cell r="G32" t="str">
            <v>5.8</v>
          </cell>
          <cell r="H32" t="str">
            <v xml:space="preserve"> Are input materials/internal residues delivered and stored according to their purpose?</v>
          </cell>
        </row>
        <row r="33">
          <cell r="B33" t="str">
            <v>4.3.1</v>
          </cell>
          <cell r="C33" t="str">
            <v>Are the quantities/ production lot volumes matched to demand and are they conveyed in a targeted manner?</v>
          </cell>
          <cell r="G33" t="str">
            <v>5.9</v>
          </cell>
          <cell r="H33" t="str">
            <v xml:space="preserve"> Is the personnel qualified for the respective tasks? </v>
          </cell>
        </row>
        <row r="34">
          <cell r="B34" t="str">
            <v>4.3.2</v>
          </cell>
          <cell r="C34" t="str">
            <v>Are products/ components stored according to their purpose and are the transport method/ packaging equipment matched to the special characteristics of the products/ components?</v>
          </cell>
          <cell r="G34" t="str">
            <v>6.1.1</v>
          </cell>
          <cell r="H34" t="str">
            <v xml:space="preserve"> Are the employees given responsibility and authority for monitoring the product/process quality?</v>
          </cell>
        </row>
        <row r="35">
          <cell r="B35" t="str">
            <v>4.3.3</v>
          </cell>
          <cell r="C35" t="str">
            <v>Are reject, re-work and setup parts conscientiously separated and identified?</v>
          </cell>
          <cell r="G35" t="str">
            <v>6.1.2</v>
          </cell>
          <cell r="H35" t="str">
            <v xml:space="preserve"> Are the employees given responsibility and authority for production equipment and environment?</v>
          </cell>
        </row>
        <row r="36">
          <cell r="B36" t="str">
            <v>4.3.4</v>
          </cell>
          <cell r="C36" t="str">
            <v>Is the material and parts flow secured against mix-up/confusion and is traceability guaranteed?</v>
          </cell>
          <cell r="G36" t="str">
            <v>6.1.3</v>
          </cell>
          <cell r="H36" t="str">
            <v xml:space="preserve"> Are the employees suitable to perform the required tasks and is their qualification maintained?</v>
          </cell>
        </row>
        <row r="37">
          <cell r="B37" t="str">
            <v>4.3.5</v>
          </cell>
          <cell r="C37" t="str">
            <v>Are tools/ equipment and test and inspection equipment stored appropriately?</v>
          </cell>
          <cell r="G37" t="str">
            <v>6.1.4</v>
          </cell>
          <cell r="H37" t="str">
            <v xml:space="preserve"> Is there a personnel plan with a replacement ruling? </v>
          </cell>
        </row>
        <row r="38">
          <cell r="B38" t="str">
            <v>4.3.6</v>
          </cell>
          <cell r="C38" t="str">
            <v>Package is according client requirements?</v>
          </cell>
          <cell r="G38" t="str">
            <v>6.1.5</v>
          </cell>
          <cell r="H38" t="str">
            <v xml:space="preserve"> Are instruments to increase employee motivation effectively implemented?</v>
          </cell>
        </row>
        <row r="39">
          <cell r="B39" t="str">
            <v>4.4.1</v>
          </cell>
          <cell r="C39" t="str">
            <v>Is quality and process data recorded in a manor that can be analysed?</v>
          </cell>
          <cell r="G39" t="str">
            <v>6.2.1</v>
          </cell>
          <cell r="H39" t="str">
            <v xml:space="preserve"> Are the product-specific quality requirements fulfilled with the production equipment/tools?</v>
          </cell>
        </row>
        <row r="40">
          <cell r="B40" t="str">
            <v>4.4.2</v>
          </cell>
          <cell r="C40" t="str">
            <v>Are the quality and process data statistically analysed and improvement programmes introduced?</v>
          </cell>
          <cell r="G40" t="str">
            <v>6.2.2</v>
          </cell>
          <cell r="H40" t="str">
            <v xml:space="preserve"> Can the quality requirements be monitored effectively during serial production with the implemented inspection, measuring and test equipment?</v>
          </cell>
        </row>
        <row r="41">
          <cell r="B41" t="str">
            <v>4.4.3</v>
          </cell>
          <cell r="C41" t="str">
            <v>Are the causes analysed and the corrective actions checked for effectiveness in the case of deviations from product and process requirements?</v>
          </cell>
          <cell r="G41" t="str">
            <v>6.2.3</v>
          </cell>
          <cell r="H41" t="str">
            <v xml:space="preserve"> Are the work and inspection stations appropriate to the needs?</v>
          </cell>
        </row>
        <row r="42">
          <cell r="B42" t="str">
            <v>4.4.4</v>
          </cell>
          <cell r="C42" t="str">
            <v>Are the processes and products regularly audited?</v>
          </cell>
          <cell r="G42" t="str">
            <v>6.2.4</v>
          </cell>
          <cell r="H42" t="str">
            <v xml:space="preserve"> Are the relevant details in the production and inspection documents complete and maintained?</v>
          </cell>
        </row>
        <row r="43">
          <cell r="B43" t="str">
            <v>4.4.5</v>
          </cell>
          <cell r="C43" t="str">
            <v>Are the product and process subject to continuous improvement?</v>
          </cell>
          <cell r="G43" t="str">
            <v>6.2.5</v>
          </cell>
          <cell r="H43" t="str">
            <v xml:space="preserve"> Are the necessary auxiliary means available for adjustments? </v>
          </cell>
        </row>
        <row r="44">
          <cell r="B44" t="str">
            <v>4.4.6</v>
          </cell>
          <cell r="C44" t="str">
            <v>Are targets set for the product and process and are these monitored?</v>
          </cell>
          <cell r="G44" t="str">
            <v>6.2.6</v>
          </cell>
          <cell r="H44" t="str">
            <v xml:space="preserve"> Is an approval for production starts issued and are adjustment details, as well as deviations recorded?</v>
          </cell>
        </row>
        <row r="45">
          <cell r="B45" t="str">
            <v>5.1</v>
          </cell>
          <cell r="C45" t="str">
            <v>Are the customer requirements fulfilled before delivery?</v>
          </cell>
          <cell r="G45" t="str">
            <v>6.2.7</v>
          </cell>
          <cell r="H45" t="str">
            <v xml:space="preserve"> Are the required corrective actions carried out on schedule and checked for effectiveness?</v>
          </cell>
        </row>
        <row r="46">
          <cell r="B46" t="str">
            <v>5.2</v>
          </cell>
          <cell r="C46" t="str">
            <v>Is the customer service fulfilled?</v>
          </cell>
          <cell r="G46" t="str">
            <v>6.3.1</v>
          </cell>
          <cell r="H46" t="str">
            <v xml:space="preserve"> Are the quantities/production lot sizes matched to the requirements and are they purposefully forwarded to the next work station</v>
          </cell>
        </row>
        <row r="47">
          <cell r="B47" t="str">
            <v>5.3</v>
          </cell>
          <cell r="C47" t="str">
            <v>Are documented emergency plans/ strategies in place?</v>
          </cell>
          <cell r="G47" t="str">
            <v>6.3.2</v>
          </cell>
          <cell r="H47" t="str">
            <v xml:space="preserve"> Are products/components appropriately stored and are the transport means/packaging equipment tuned to the special properties of the product/components?</v>
          </cell>
        </row>
        <row r="48">
          <cell r="B48" t="str">
            <v>5.4</v>
          </cell>
          <cell r="C48" t="str">
            <v>Are all non conformities analysed and improvement actions instigated?</v>
          </cell>
          <cell r="G48" t="str">
            <v>6.3.3</v>
          </cell>
          <cell r="H48" t="str">
            <v>Are rejects, rework and adjustment parts, as well as internal
residues strictly separated and identified?</v>
          </cell>
        </row>
        <row r="49">
          <cell r="B49" t="str">
            <v>5.5</v>
          </cell>
          <cell r="C49" t="str">
            <v>Are the personnel qualified for the individual tasks?</v>
          </cell>
          <cell r="G49" t="str">
            <v>6.3.4</v>
          </cell>
          <cell r="H49" t="str">
            <v xml:space="preserve"> Is the material and parts flow secured against mix ups/ exchanges by mistake and traceability guaranteed?</v>
          </cell>
        </row>
        <row r="50">
          <cell r="B50" t="str">
            <v>--</v>
          </cell>
          <cell r="C50" t="str">
            <v>Not Found</v>
          </cell>
          <cell r="G50" t="str">
            <v>6.3.5</v>
          </cell>
          <cell r="H50" t="str">
            <v xml:space="preserve"> Are tools, equipment and inspection, measuring and test equipment stored correctly?</v>
          </cell>
        </row>
        <row r="51">
          <cell r="B51" t="str">
            <v>9.9.9</v>
          </cell>
          <cell r="C51" t="str">
            <v>The End</v>
          </cell>
          <cell r="G51" t="str">
            <v>6.4.1</v>
          </cell>
          <cell r="H51" t="str">
            <v xml:space="preserve"> Are quality and process data recorded complete and ready to be evaluated?</v>
          </cell>
        </row>
        <row r="52">
          <cell r="G52" t="str">
            <v>6.4.2</v>
          </cell>
          <cell r="H52" t="str">
            <v xml:space="preserve"> Are the quality and process data statistically analyzed and are improvement program derived from this?</v>
          </cell>
        </row>
        <row r="53">
          <cell r="G53" t="str">
            <v>6.4.3</v>
          </cell>
          <cell r="H53" t="str">
            <v xml:space="preserve"> Are the causes of product and process nonconformities analyzed and the corrective actions checked for their effectiveness?</v>
          </cell>
        </row>
        <row r="54">
          <cell r="G54" t="str">
            <v>6.4.4</v>
          </cell>
          <cell r="H54" t="str">
            <v xml:space="preserve"> Are processes and products regularly audited? </v>
          </cell>
        </row>
        <row r="55">
          <cell r="G55" t="str">
            <v>6.4.5</v>
          </cell>
          <cell r="H55" t="str">
            <v xml:space="preserve"> Are product and process subject to continual improvement?</v>
          </cell>
        </row>
        <row r="56">
          <cell r="G56" t="str">
            <v>6.4.6</v>
          </cell>
          <cell r="H56" t="str">
            <v xml:space="preserve"> Are target parameters available for product and process and is their compliance monitored?</v>
          </cell>
        </row>
        <row r="57">
          <cell r="G57" t="str">
            <v>7.1</v>
          </cell>
          <cell r="H57" t="str">
            <v xml:space="preserve"> Are customer requirements fulfilled at delivery? </v>
          </cell>
        </row>
        <row r="58">
          <cell r="G58" t="str">
            <v>7.2</v>
          </cell>
          <cell r="H58" t="str">
            <v xml:space="preserve"> Is customer service guaranteed? </v>
          </cell>
        </row>
        <row r="59">
          <cell r="G59" t="str">
            <v>7.3</v>
          </cell>
          <cell r="H59" t="str">
            <v xml:space="preserve"> Are complaints quickly reacted to and the supply of parts secured?</v>
          </cell>
        </row>
        <row r="60">
          <cell r="G60" t="str">
            <v>7.4</v>
          </cell>
          <cell r="H60" t="str">
            <v xml:space="preserve"> Are fault analyses carried out when there are deviations from the quality requirements and are improvement measures implemented?</v>
          </cell>
        </row>
        <row r="61">
          <cell r="G61" t="str">
            <v>7.5</v>
          </cell>
          <cell r="H61" t="str">
            <v xml:space="preserve"> Is the personnel qualified for each task? </v>
          </cell>
        </row>
      </sheetData>
      <sheetData sheetId="6">
        <row r="2">
          <cell r="B2" t="str">
            <v>4.1</v>
          </cell>
          <cell r="C2" t="str">
            <v>Establish an organization to ensure product quality</v>
          </cell>
        </row>
        <row r="3">
          <cell r="B3" t="str">
            <v>4.2</v>
          </cell>
          <cell r="C3" t="str">
            <v>Document your quality system in the form of:</v>
          </cell>
        </row>
        <row r="4">
          <cell r="B4" t="str">
            <v>4.2.1</v>
          </cell>
          <cell r="C4" t="str">
            <v xml:space="preserve">     - Quality Manual</v>
          </cell>
        </row>
        <row r="5">
          <cell r="B5" t="str">
            <v>4.2.2</v>
          </cell>
          <cell r="C5" t="str">
            <v xml:space="preserve">     - Procedures</v>
          </cell>
        </row>
        <row r="6">
          <cell r="B6" t="str">
            <v>4.2.3</v>
          </cell>
          <cell r="C6" t="str">
            <v xml:space="preserve">     - Job Instructions</v>
          </cell>
        </row>
        <row r="7">
          <cell r="B7" t="str">
            <v>4.2.4</v>
          </cell>
          <cell r="C7" t="str">
            <v xml:space="preserve">     - Quality Records</v>
          </cell>
        </row>
        <row r="8">
          <cell r="B8" t="str">
            <v>4.3</v>
          </cell>
          <cell r="C8" t="str">
            <v>Control of documents (Procedure)</v>
          </cell>
        </row>
        <row r="9">
          <cell r="B9" t="str">
            <v>4.4</v>
          </cell>
          <cell r="C9" t="str">
            <v>Control of records (Procedure)</v>
          </cell>
        </row>
        <row r="10">
          <cell r="B10" t="str">
            <v>5.1</v>
          </cell>
          <cell r="C10" t="str">
            <v>Management Commitment</v>
          </cell>
        </row>
        <row r="11">
          <cell r="B11" t="str">
            <v>5.2</v>
          </cell>
          <cell r="C11" t="str">
            <v>Identify the management representative</v>
          </cell>
        </row>
        <row r="12">
          <cell r="B12" t="str">
            <v>5.3</v>
          </cell>
          <cell r="C12" t="str">
            <v>Identify the customer representative</v>
          </cell>
        </row>
        <row r="13">
          <cell r="B13" t="str">
            <v>5.4</v>
          </cell>
          <cell r="C13" t="str">
            <v>Conduct and document management reviews.</v>
          </cell>
        </row>
        <row r="14">
          <cell r="B14" t="str">
            <v>5.5</v>
          </cell>
          <cell r="C14" t="str">
            <v>Utilize a business planning process</v>
          </cell>
        </row>
        <row r="15">
          <cell r="B15" t="str">
            <v>5.6</v>
          </cell>
          <cell r="C15" t="str">
            <v>Continual Improvement Plan</v>
          </cell>
        </row>
        <row r="16">
          <cell r="B16" t="str">
            <v>6.1</v>
          </cell>
          <cell r="C16" t="str">
            <v>Training:  Records (Procedure)</v>
          </cell>
        </row>
        <row r="17">
          <cell r="B17" t="str">
            <v>6.2</v>
          </cell>
          <cell r="C17" t="str">
            <v>Infrastructure:  Plant, Facilities and Equipment</v>
          </cell>
        </row>
        <row r="18">
          <cell r="B18" t="str">
            <v>6.3</v>
          </cell>
          <cell r="C18" t="str">
            <v>Work Environment &amp; Housekeeping</v>
          </cell>
        </row>
        <row r="19">
          <cell r="B19" t="str">
            <v>6.4</v>
          </cell>
          <cell r="C19" t="str">
            <v>Personnel/Plant Safety</v>
          </cell>
        </row>
        <row r="20">
          <cell r="B20" t="str">
            <v>6.5</v>
          </cell>
          <cell r="C20" t="str">
            <v>Develop a contingency planning process</v>
          </cell>
        </row>
        <row r="21">
          <cell r="B21" t="str">
            <v>7A.1</v>
          </cell>
          <cell r="C21" t="str">
            <v>Acceptance Criteria: Attribute Sampling C=0</v>
          </cell>
        </row>
        <row r="22">
          <cell r="B22" t="str">
            <v>7A.2</v>
          </cell>
          <cell r="C22" t="str">
            <v>Verify (inspect) purchase material prior to release to production.  Formal written instructions, sampling plans</v>
          </cell>
        </row>
        <row r="23">
          <cell r="B23" t="str">
            <v>7A.3</v>
          </cell>
          <cell r="C23" t="str">
            <v>Analyze subcontractor submitted material certifications</v>
          </cell>
        </row>
        <row r="24">
          <cell r="B24" t="str">
            <v>7A.4</v>
          </cell>
          <cell r="C24" t="str">
            <v>Supplier Development Process</v>
          </cell>
        </row>
        <row r="25">
          <cell r="B25" t="str">
            <v>7A.5</v>
          </cell>
          <cell r="C25" t="str">
            <v>Supplier Selection Process</v>
          </cell>
        </row>
        <row r="26">
          <cell r="B26" t="str">
            <v>7A.6</v>
          </cell>
          <cell r="C26" t="str">
            <v>Supplier Evaluation Process</v>
          </cell>
        </row>
        <row r="27">
          <cell r="B27" t="str">
            <v>7A.7</v>
          </cell>
          <cell r="C27" t="str">
            <v xml:space="preserve"> Receive PPAP's for purchased products</v>
          </cell>
        </row>
        <row r="28">
          <cell r="B28" t="str">
            <v>7A.8</v>
          </cell>
          <cell r="C28" t="str">
            <v xml:space="preserve"> Conduct PPAP's for customers. </v>
          </cell>
        </row>
        <row r="29">
          <cell r="B29" t="str">
            <v>7B.1</v>
          </cell>
          <cell r="C29" t="str">
            <v>Manufacturing Feasibility Reviews</v>
          </cell>
        </row>
        <row r="30">
          <cell r="B30" t="str">
            <v>7B.2</v>
          </cell>
          <cell r="C30" t="str">
            <v>Process Flow Diagrams</v>
          </cell>
        </row>
        <row r="31">
          <cell r="B31" t="str">
            <v>7B.3</v>
          </cell>
          <cell r="C31" t="str">
            <v>Develop Control Plans</v>
          </cell>
        </row>
        <row r="32">
          <cell r="B32" t="str">
            <v>7B.4</v>
          </cell>
          <cell r="C32" t="str">
            <v>Develop Process FMEA's</v>
          </cell>
        </row>
        <row r="33">
          <cell r="B33" t="str">
            <v>7B.5</v>
          </cell>
          <cell r="C33" t="str">
            <v>Product Approval Process (4-P)</v>
          </cell>
        </row>
        <row r="34">
          <cell r="B34" t="str">
            <v>7B.6</v>
          </cell>
          <cell r="C34" t="str">
            <v>Demonstrate Multi-discipline approach</v>
          </cell>
        </row>
        <row r="35">
          <cell r="B35" t="str">
            <v>7B.7</v>
          </cell>
          <cell r="C35" t="str">
            <v>Work Instructions at machine</v>
          </cell>
        </row>
        <row r="36">
          <cell r="B36" t="str">
            <v>7B.8</v>
          </cell>
          <cell r="C36" t="str">
            <v>Job set and verification</v>
          </cell>
        </row>
        <row r="37">
          <cell r="B37" t="str">
            <v>7B.9</v>
          </cell>
          <cell r="C37" t="str">
            <v xml:space="preserve">Review of customer tooling </v>
          </cell>
        </row>
        <row r="38">
          <cell r="B38" t="str">
            <v>7B.10</v>
          </cell>
          <cell r="C38" t="str">
            <v xml:space="preserve">Calculation of internal/external PPM's </v>
          </cell>
        </row>
        <row r="39">
          <cell r="B39" t="str">
            <v>7C.1</v>
          </cell>
          <cell r="C39" t="str">
            <v>Identify gauges with unique designation</v>
          </cell>
        </row>
        <row r="40">
          <cell r="B40" t="str">
            <v>7C.2</v>
          </cell>
          <cell r="C40" t="str">
            <v>Calibrate gauges at the prescribed frequencies per documented instructions.</v>
          </cell>
        </row>
        <row r="41">
          <cell r="B41" t="str">
            <v>7C.3</v>
          </cell>
          <cell r="C41" t="str">
            <v xml:space="preserve"> Maintain gauge history file with prior readings and verifications.</v>
          </cell>
        </row>
        <row r="42">
          <cell r="B42" t="str">
            <v>7C.4</v>
          </cell>
          <cell r="C42" t="str">
            <v>Gauge R &amp; R studies per MSA manual</v>
          </cell>
        </row>
        <row r="43">
          <cell r="B43" t="str">
            <v>7C.5</v>
          </cell>
          <cell r="C43" t="str">
            <v xml:space="preserve">Calibration of master gauges. </v>
          </cell>
        </row>
        <row r="44">
          <cell r="B44" t="str">
            <v>7D.1</v>
          </cell>
          <cell r="C44" t="str">
            <v>Predictive Maintenance ( infrared, vibration or fluid analysis</v>
          </cell>
        </row>
        <row r="45">
          <cell r="B45" t="str">
            <v>7D.2</v>
          </cell>
          <cell r="C45" t="str">
            <v>Identify equipment using a unique designation</v>
          </cell>
        </row>
        <row r="46">
          <cell r="B46" t="str">
            <v>7D.3</v>
          </cell>
          <cell r="C46" t="str">
            <v>Maintain machine history file for analysis/actions</v>
          </cell>
        </row>
        <row r="47">
          <cell r="B47" t="str">
            <v>7D.4</v>
          </cell>
          <cell r="C47" t="str">
            <v>Maintain machines per established schedule and procedures</v>
          </cell>
        </row>
        <row r="48">
          <cell r="B48" t="str">
            <v>7D.5</v>
          </cell>
          <cell r="C48" t="str">
            <v>Hold and manage spare parts inventory for critical machines.</v>
          </cell>
        </row>
        <row r="49">
          <cell r="B49" t="str">
            <v>8.1</v>
          </cell>
          <cell r="C49" t="str">
            <v>Identification of Statistical Tools</v>
          </cell>
        </row>
        <row r="50">
          <cell r="B50" t="str">
            <v>8.2</v>
          </cell>
          <cell r="C50" t="str">
            <v>Internal system audit process (Procedure)</v>
          </cell>
        </row>
        <row r="51">
          <cell r="B51" t="str">
            <v>8.3</v>
          </cell>
          <cell r="C51" t="str">
            <v>Internal system audit schedule</v>
          </cell>
        </row>
        <row r="52">
          <cell r="B52" t="str">
            <v>8.4</v>
          </cell>
          <cell r="C52" t="str">
            <v>Audit of Process</v>
          </cell>
        </row>
        <row r="53">
          <cell r="B53" t="str">
            <v>8.5</v>
          </cell>
          <cell r="C53" t="str">
            <v>Audit of Product</v>
          </cell>
        </row>
        <row r="54">
          <cell r="B54" t="str">
            <v>8.6</v>
          </cell>
          <cell r="C54" t="str">
            <v>In-Process Inspection</v>
          </cell>
        </row>
        <row r="55">
          <cell r="B55" t="str">
            <v>8.7</v>
          </cell>
          <cell r="C55" t="str">
            <v>Control of non-conforming material (Procedure)</v>
          </cell>
        </row>
        <row r="56">
          <cell r="B56" t="str">
            <v>8.8</v>
          </cell>
          <cell r="C56" t="str">
            <v>Process Capability Studies</v>
          </cell>
        </row>
        <row r="57">
          <cell r="B57" t="str">
            <v>8.9</v>
          </cell>
          <cell r="C57" t="str">
            <v>Corrective Actions (Procedure)</v>
          </cell>
        </row>
        <row r="58">
          <cell r="B58" t="str">
            <v>8.10</v>
          </cell>
          <cell r="C58" t="str">
            <v>Preventive Actions (Procedure)</v>
          </cell>
        </row>
        <row r="59">
          <cell r="B59" t="str">
            <v>--</v>
          </cell>
          <cell r="C59" t="str">
            <v>Not found</v>
          </cell>
        </row>
        <row r="60">
          <cell r="B60" t="str">
            <v>9.9.9</v>
          </cell>
          <cell r="C60" t="str">
            <v>The End</v>
          </cell>
        </row>
      </sheetData>
      <sheetData sheetId="7">
        <row r="2">
          <cell r="C2" t="str">
            <v>--</v>
          </cell>
          <cell r="D2" t="str">
            <v>2.3</v>
          </cell>
          <cell r="E2" t="str">
            <v>Has a pre-production run been carried out prior to full scale production, under full scale production conditions?</v>
          </cell>
        </row>
        <row r="3">
          <cell r="C3" t="str">
            <v>--</v>
          </cell>
          <cell r="D3" t="str">
            <v>4.3.6</v>
          </cell>
          <cell r="E3" t="str">
            <v>Package is according client requirements?</v>
          </cell>
        </row>
        <row r="4">
          <cell r="C4" t="str">
            <v>--</v>
          </cell>
          <cell r="D4" t="str">
            <v>5.3</v>
          </cell>
          <cell r="E4" t="str">
            <v>Are documented emergency plans/ strategies in place?</v>
          </cell>
        </row>
        <row r="5">
          <cell r="C5" t="str">
            <v>1.1</v>
          </cell>
          <cell r="D5" t="str">
            <v>1.1</v>
          </cell>
          <cell r="E5" t="str">
            <v>Are the costumer requirements available?</v>
          </cell>
        </row>
        <row r="6">
          <cell r="C6" t="str">
            <v>1.2</v>
          </cell>
          <cell r="D6" t="str">
            <v>1.3</v>
          </cell>
          <cell r="E6" t="str">
            <v>Is a Product Development Plan available and are the prescribed aims adhered to?</v>
          </cell>
        </row>
        <row r="7">
          <cell r="C7" t="str">
            <v>1.3</v>
          </cell>
          <cell r="D7" t="str">
            <v>--</v>
          </cell>
          <cell r="E7" t="str">
            <v>Not Found</v>
          </cell>
        </row>
        <row r="8">
          <cell r="C8" t="str">
            <v>1.4</v>
          </cell>
          <cell r="D8" t="str">
            <v>--</v>
          </cell>
          <cell r="E8" t="str">
            <v>Not Found</v>
          </cell>
        </row>
        <row r="9">
          <cell r="C9" t="str">
            <v>1.5</v>
          </cell>
          <cell r="D9" t="str">
            <v>1.2</v>
          </cell>
          <cell r="E9" t="str">
            <v>Has feasibility been determined on the basis of all current requirements?</v>
          </cell>
        </row>
        <row r="10">
          <cell r="C10" t="str">
            <v>1.6</v>
          </cell>
          <cell r="D10" t="str">
            <v>--</v>
          </cell>
          <cell r="E10" t="str">
            <v>Not Found</v>
          </cell>
        </row>
        <row r="11">
          <cell r="C11" t="str">
            <v>2.1</v>
          </cell>
          <cell r="D11" t="str">
            <v>1.4</v>
          </cell>
          <cell r="E11" t="str">
            <v>Has the Design FMEA been prepared and are the improvement actions defined?</v>
          </cell>
        </row>
        <row r="12">
          <cell r="C12" t="str">
            <v>2.2</v>
          </cell>
          <cell r="D12" t="str">
            <v>2.1</v>
          </cell>
          <cell r="E12" t="str">
            <v>Has the Design FMEA been updated during the Project Course and have the defined actions been implemented?</v>
          </cell>
        </row>
        <row r="13">
          <cell r="C13" t="str">
            <v>2.3</v>
          </cell>
          <cell r="D13" t="str">
            <v>--</v>
          </cell>
          <cell r="E13" t="str">
            <v>Not Found</v>
          </cell>
        </row>
        <row r="14">
          <cell r="C14" t="str">
            <v>2.4</v>
          </cell>
          <cell r="D14" t="str">
            <v>2.2</v>
          </cell>
          <cell r="E14" t="str">
            <v>Are all the necessary releases planned and/verification available?</v>
          </cell>
        </row>
        <row r="15">
          <cell r="C15" t="str">
            <v>2.5</v>
          </cell>
          <cell r="D15" t="str">
            <v>2.5</v>
          </cell>
          <cell r="E15" t="str">
            <v>Are the required capacities available?</v>
          </cell>
        </row>
        <row r="16">
          <cell r="C16" t="str">
            <v>4.5</v>
          </cell>
          <cell r="D16" t="str">
            <v>2.4</v>
          </cell>
          <cell r="E16" t="str">
            <v>Are the production and inspection documents available and complete (PPAP)?</v>
          </cell>
        </row>
        <row r="17">
          <cell r="C17" t="str">
            <v>3.2</v>
          </cell>
          <cell r="D17" t="str">
            <v>--</v>
          </cell>
          <cell r="E17" t="str">
            <v>Not Found</v>
          </cell>
        </row>
        <row r="18">
          <cell r="C18" t="str">
            <v>3.3</v>
          </cell>
          <cell r="D18" t="str">
            <v>--</v>
          </cell>
          <cell r="E18" t="str">
            <v>Not Found</v>
          </cell>
        </row>
        <row r="19">
          <cell r="C19" t="str">
            <v>3.4</v>
          </cell>
          <cell r="D19" t="str">
            <v>--</v>
          </cell>
          <cell r="E19" t="str">
            <v>Not Found</v>
          </cell>
        </row>
        <row r="20">
          <cell r="C20" t="str">
            <v>3.5</v>
          </cell>
          <cell r="D20" t="str">
            <v>--</v>
          </cell>
          <cell r="E20" t="str">
            <v>Not Found</v>
          </cell>
        </row>
        <row r="21">
          <cell r="C21" t="str">
            <v>3.6</v>
          </cell>
          <cell r="D21" t="str">
            <v>--</v>
          </cell>
          <cell r="E21" t="str">
            <v>Not Found</v>
          </cell>
        </row>
        <row r="22">
          <cell r="C22" t="str">
            <v>4.1</v>
          </cell>
          <cell r="D22" t="str">
            <v>--</v>
          </cell>
          <cell r="E22" t="str">
            <v>Not Found</v>
          </cell>
        </row>
        <row r="23">
          <cell r="C23" t="str">
            <v>4.2</v>
          </cell>
          <cell r="D23" t="str">
            <v>--</v>
          </cell>
          <cell r="E23" t="str">
            <v>Not Found</v>
          </cell>
        </row>
        <row r="24">
          <cell r="C24" t="str">
            <v>4.3</v>
          </cell>
          <cell r="D24" t="str">
            <v>3.4</v>
          </cell>
          <cell r="E24" t="str">
            <v>Are the necessary releases available for all the supplied products and are the necessary improvement actions converted into practice?</v>
          </cell>
        </row>
        <row r="25">
          <cell r="C25" t="str">
            <v>4.4</v>
          </cell>
          <cell r="D25" t="str">
            <v>2.3</v>
          </cell>
          <cell r="E25" t="str">
            <v>Has a pre-production run been carried out prior to full scale production, under full scale production conditions?</v>
          </cell>
        </row>
        <row r="26">
          <cell r="C26" t="str">
            <v>3.1</v>
          </cell>
          <cell r="D26" t="str">
            <v>--</v>
          </cell>
          <cell r="E26" t="str">
            <v>Not Found</v>
          </cell>
        </row>
        <row r="27">
          <cell r="C27" t="str">
            <v>4.6</v>
          </cell>
          <cell r="D27" t="str">
            <v>--</v>
          </cell>
          <cell r="E27" t="str">
            <v>Not Found</v>
          </cell>
        </row>
        <row r="28">
          <cell r="C28" t="str">
            <v>5.1</v>
          </cell>
          <cell r="D28" t="str">
            <v>3.1</v>
          </cell>
          <cell r="E28" t="str">
            <v>Are only approved and qualified suppliers used?</v>
          </cell>
        </row>
        <row r="29">
          <cell r="C29" t="str">
            <v>5.2</v>
          </cell>
          <cell r="D29" t="str">
            <v>3.2</v>
          </cell>
          <cell r="E29" t="str">
            <v>Is the quality of the purchased parts assured?</v>
          </cell>
        </row>
        <row r="30">
          <cell r="C30" t="str">
            <v>5.3</v>
          </cell>
          <cell r="D30" t="str">
            <v>3.3</v>
          </cell>
          <cell r="E30" t="str">
            <v>Is the quality performance measured and improvement actions introduced?</v>
          </cell>
        </row>
        <row r="31">
          <cell r="C31" t="str">
            <v>5.4</v>
          </cell>
          <cell r="D31" t="str">
            <v>--</v>
          </cell>
          <cell r="E31" t="str">
            <v>Not Found</v>
          </cell>
        </row>
        <row r="32">
          <cell r="C32" t="str">
            <v>5.5</v>
          </cell>
          <cell r="D32" t="str">
            <v>--</v>
          </cell>
          <cell r="E32" t="str">
            <v>Not Found</v>
          </cell>
        </row>
        <row r="33">
          <cell r="C33" t="str">
            <v>5.6</v>
          </cell>
          <cell r="D33" t="str">
            <v>--</v>
          </cell>
          <cell r="E33" t="str">
            <v>Not Found</v>
          </cell>
        </row>
        <row r="34">
          <cell r="C34" t="str">
            <v>5.7</v>
          </cell>
          <cell r="D34" t="str">
            <v>3.5</v>
          </cell>
          <cell r="E34" t="str">
            <v>Are the stock levels of purchased material suited to the production requirements?</v>
          </cell>
        </row>
        <row r="35">
          <cell r="C35" t="str">
            <v>5.8</v>
          </cell>
          <cell r="D35" t="str">
            <v>3.6</v>
          </cell>
          <cell r="E35" t="str">
            <v>Are purchased materials/internal surpluses delivered and stored according to their purpose?</v>
          </cell>
        </row>
        <row r="36">
          <cell r="C36" t="str">
            <v>5.9</v>
          </cell>
          <cell r="D36" t="str">
            <v>3.7</v>
          </cell>
          <cell r="E36" t="str">
            <v>Are the personnel qualifield for the individual tasks?</v>
          </cell>
        </row>
        <row r="37">
          <cell r="C37" t="str">
            <v>6.1.1</v>
          </cell>
          <cell r="D37" t="str">
            <v>4.1.1</v>
          </cell>
          <cell r="E37" t="str">
            <v>Are the personnel responsible for monitoring the product and process quality?</v>
          </cell>
        </row>
        <row r="38">
          <cell r="C38" t="str">
            <v>6.1.2</v>
          </cell>
          <cell r="D38" t="str">
            <v>4.1.2</v>
          </cell>
          <cell r="E38" t="str">
            <v>Are the personnel responsible for production equipment and the production environment?</v>
          </cell>
        </row>
        <row r="39">
          <cell r="C39" t="str">
            <v>6.1.3</v>
          </cell>
          <cell r="D39" t="str">
            <v>4.1.3</v>
          </cell>
          <cell r="E39" t="str">
            <v>Are the employees trained to complete the given tasks and are their qualifications reviewed?</v>
          </cell>
        </row>
        <row r="40">
          <cell r="C40" t="str">
            <v>6.1.4</v>
          </cell>
          <cell r="D40" t="str">
            <v>4.1.4</v>
          </cell>
          <cell r="E40" t="str">
            <v>Does there exist a plan to substitute absent personnel within the company?</v>
          </cell>
        </row>
        <row r="41">
          <cell r="C41" t="str">
            <v>6.1.5</v>
          </cell>
          <cell r="D41" t="str">
            <v>4.1.5</v>
          </cell>
          <cell r="E41" t="str">
            <v>Are techniques for increasing employee motivation effectively used?</v>
          </cell>
        </row>
        <row r="42">
          <cell r="C42" t="str">
            <v>6.2.1</v>
          </cell>
          <cell r="D42" t="str">
            <v>4.2.1</v>
          </cell>
          <cell r="E42" t="str">
            <v>Are the product related quality requirements guaranteed using the production equipment/tools?</v>
          </cell>
        </row>
        <row r="43">
          <cell r="C43" t="str">
            <v>6.2.2</v>
          </cell>
          <cell r="D43" t="str">
            <v>4.2.2</v>
          </cell>
          <cell r="E43" t="str">
            <v>Can the quality requirements be effectively monitored with the measurement and inspection equipment used?</v>
          </cell>
        </row>
        <row r="44">
          <cell r="C44" t="str">
            <v>6.2.3</v>
          </cell>
          <cell r="D44" t="str">
            <v>4.2.4</v>
          </cell>
          <cell r="E44" t="str">
            <v>Are the work places and test areas suited to the requirements?</v>
          </cell>
        </row>
        <row r="45">
          <cell r="C45" t="str">
            <v>6.2.4</v>
          </cell>
          <cell r="D45" t="str">
            <v>4.2.5</v>
          </cell>
          <cell r="E45" t="str">
            <v>Are the relevant details fully completed and adhered to in the production and inspection documents?</v>
          </cell>
        </row>
        <row r="46">
          <cell r="C46" t="str">
            <v>6.2.5</v>
          </cell>
          <cell r="D46" t="str">
            <v>4.2.6</v>
          </cell>
          <cell r="E46" t="str">
            <v>Is the appropriate equipment and tooling available to support product changeover?</v>
          </cell>
        </row>
        <row r="47">
          <cell r="C47" t="str">
            <v>6.2.6</v>
          </cell>
          <cell r="D47" t="str">
            <v>4.2.9</v>
          </cell>
          <cell r="E47" t="str">
            <v>Is a release provided for production starts and are stoppage and deviations recorded?</v>
          </cell>
        </row>
        <row r="48">
          <cell r="C48" t="str">
            <v>6.2.7</v>
          </cell>
          <cell r="D48" t="str">
            <v>4.2.10</v>
          </cell>
          <cell r="E48" t="str">
            <v>Are the corrective actions implemented and checked for effectiveness?</v>
          </cell>
        </row>
        <row r="49">
          <cell r="C49" t="str">
            <v>6.3.1</v>
          </cell>
          <cell r="D49" t="str">
            <v>4.3.1</v>
          </cell>
          <cell r="E49" t="str">
            <v>Are the quantities/ production lot volumes matched to demand and are they conveyed in a targeted manner?</v>
          </cell>
        </row>
        <row r="50">
          <cell r="C50" t="str">
            <v>6.3.2</v>
          </cell>
          <cell r="D50" t="str">
            <v>4.3.2</v>
          </cell>
          <cell r="E50" t="str">
            <v>Are products/ components stored according to their purpose and are the transport method/ packaging equipment matched to the special characteristics of the products/ components?</v>
          </cell>
        </row>
        <row r="51">
          <cell r="C51" t="str">
            <v>6.3.3</v>
          </cell>
          <cell r="D51" t="str">
            <v>4.3.3</v>
          </cell>
          <cell r="E51" t="str">
            <v>Are reject, re-work and setup parts conscientiously separated and identified?</v>
          </cell>
        </row>
        <row r="52">
          <cell r="C52" t="str">
            <v>6.3.4</v>
          </cell>
          <cell r="D52" t="str">
            <v>4.3.4</v>
          </cell>
          <cell r="E52" t="str">
            <v>Is the material and parts flow secured against mix-up/confusion and is traceability guaranteed?</v>
          </cell>
        </row>
        <row r="53">
          <cell r="C53" t="str">
            <v>6.3.5</v>
          </cell>
          <cell r="D53" t="str">
            <v>4.3.5</v>
          </cell>
          <cell r="E53" t="str">
            <v>Are tools/ equipment and test and inspection equipment stored appropriately?</v>
          </cell>
        </row>
        <row r="54">
          <cell r="C54" t="str">
            <v>6.4.1</v>
          </cell>
          <cell r="D54" t="str">
            <v>4.4.1</v>
          </cell>
          <cell r="E54" t="str">
            <v>Is quality and process data recorded in a manor that can be analysed?</v>
          </cell>
        </row>
        <row r="55">
          <cell r="C55" t="str">
            <v>6.4.2</v>
          </cell>
          <cell r="D55" t="str">
            <v>4.4.2</v>
          </cell>
          <cell r="E55" t="str">
            <v>Are the quality and process data statistically analysed and improvement programmes introduced?</v>
          </cell>
        </row>
        <row r="56">
          <cell r="C56" t="str">
            <v>6.4.3</v>
          </cell>
          <cell r="D56" t="str">
            <v>4.4.3</v>
          </cell>
          <cell r="E56" t="str">
            <v>Are the causes analysed and the corrective actions checked for effectiveness in the case of deviations from product and process requirements?</v>
          </cell>
        </row>
        <row r="57">
          <cell r="C57" t="str">
            <v>6.4.4</v>
          </cell>
          <cell r="D57" t="str">
            <v>4.4.4</v>
          </cell>
          <cell r="E57" t="str">
            <v>Are the processes and products regularly audited?</v>
          </cell>
        </row>
        <row r="58">
          <cell r="C58" t="str">
            <v>6.4.5</v>
          </cell>
          <cell r="D58" t="str">
            <v>4.4.5</v>
          </cell>
          <cell r="E58" t="str">
            <v>Are the product and process subject to continuous improvement?</v>
          </cell>
        </row>
        <row r="59">
          <cell r="C59" t="str">
            <v>6.4.6</v>
          </cell>
          <cell r="D59" t="str">
            <v>4.4.6</v>
          </cell>
          <cell r="E59" t="str">
            <v>Are targets set for the product and process and are these monitored?</v>
          </cell>
        </row>
        <row r="60">
          <cell r="C60" t="str">
            <v>7.1</v>
          </cell>
          <cell r="D60" t="str">
            <v>5.1</v>
          </cell>
          <cell r="E60" t="str">
            <v>Are the customer requirements fulfilled before delivery?</v>
          </cell>
        </row>
        <row r="61">
          <cell r="C61" t="str">
            <v>7.2</v>
          </cell>
          <cell r="D61" t="str">
            <v>5.2</v>
          </cell>
          <cell r="E61" t="str">
            <v>Is the customer service fulfilled?</v>
          </cell>
        </row>
        <row r="62">
          <cell r="C62" t="str">
            <v>7.3</v>
          </cell>
          <cell r="D62" t="str">
            <v>--</v>
          </cell>
          <cell r="E62" t="str">
            <v>Not Found</v>
          </cell>
        </row>
        <row r="63">
          <cell r="C63" t="str">
            <v>7.4</v>
          </cell>
          <cell r="D63" t="str">
            <v>5.4</v>
          </cell>
          <cell r="E63" t="str">
            <v>Are all non conformities analysed and improvement actions instigated?</v>
          </cell>
        </row>
        <row r="64">
          <cell r="C64" t="str">
            <v>7.5</v>
          </cell>
          <cell r="D64" t="str">
            <v>5.5</v>
          </cell>
          <cell r="E64" t="str">
            <v>Are the personnel qualified for the individual tasks?</v>
          </cell>
        </row>
        <row r="65">
          <cell r="C65" t="str">
            <v>9.9.9</v>
          </cell>
          <cell r="D65" t="str">
            <v>9.9.9</v>
          </cell>
          <cell r="E65" t="str">
            <v>The End</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package" Target="../embeddings/Microsoft_Office_Word_Document4.docx"/><Relationship Id="rId5" Type="http://schemas.openxmlformats.org/officeDocument/2006/relationships/package" Target="../embeddings/Microsoft_Office_Word_Document3.docx"/><Relationship Id="rId4" Type="http://schemas.openxmlformats.org/officeDocument/2006/relationships/package" Target="../embeddings/Microsoft_Office_Word_Document2.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K15"/>
  <sheetViews>
    <sheetView showGridLines="0" zoomScaleNormal="100" workbookViewId="0">
      <selection activeCell="L9" sqref="L9"/>
    </sheetView>
  </sheetViews>
  <sheetFormatPr defaultRowHeight="12.75"/>
  <cols>
    <col min="1" max="6" width="7.42578125" customWidth="1"/>
    <col min="7" max="11" width="8.42578125" customWidth="1"/>
  </cols>
  <sheetData>
    <row r="1" spans="1:11" ht="15">
      <c r="A1" s="397" t="str">
        <f>Cover!B2&amp;" Instructions"</f>
        <v>NSA V2.1 Process Audit Instructions</v>
      </c>
      <c r="B1" s="397"/>
      <c r="C1" s="397"/>
      <c r="D1" s="397"/>
      <c r="E1" s="397"/>
      <c r="F1" s="397"/>
      <c r="G1" s="397"/>
      <c r="H1" s="397"/>
      <c r="I1" s="397"/>
      <c r="J1" s="397"/>
      <c r="K1" s="397"/>
    </row>
    <row r="3" spans="1:11">
      <c r="A3" s="173"/>
      <c r="B3" s="173"/>
      <c r="C3" s="173"/>
      <c r="D3" s="173"/>
      <c r="E3" s="173"/>
      <c r="F3" s="173"/>
      <c r="G3" s="173"/>
      <c r="H3" s="173"/>
      <c r="I3" s="173"/>
      <c r="J3" s="173"/>
      <c r="K3" s="173"/>
    </row>
    <row r="4" spans="1:11">
      <c r="A4" s="173"/>
      <c r="B4" s="173"/>
      <c r="C4" s="173"/>
      <c r="D4" s="173"/>
      <c r="E4" s="173"/>
      <c r="F4" s="173"/>
      <c r="G4" s="173"/>
      <c r="H4" s="173"/>
      <c r="I4" s="173"/>
      <c r="J4" s="173"/>
      <c r="K4" s="173"/>
    </row>
    <row r="5" spans="1:11">
      <c r="A5" s="173"/>
      <c r="B5" s="173"/>
      <c r="C5" s="173"/>
      <c r="D5" s="173"/>
      <c r="E5" s="173"/>
      <c r="F5" s="173"/>
      <c r="G5" s="173"/>
      <c r="H5" s="173"/>
      <c r="I5" s="173"/>
      <c r="J5" s="173"/>
      <c r="K5" s="173"/>
    </row>
    <row r="6" spans="1:11">
      <c r="A6" s="173"/>
      <c r="B6" s="173"/>
      <c r="C6" s="173"/>
      <c r="D6" s="173"/>
      <c r="E6" s="173"/>
      <c r="F6" s="173"/>
      <c r="G6" s="173"/>
      <c r="H6" s="173"/>
      <c r="I6" s="173"/>
      <c r="J6" s="173"/>
      <c r="K6" s="173"/>
    </row>
    <row r="7" spans="1:11">
      <c r="A7" s="173"/>
      <c r="B7" s="173"/>
      <c r="C7" s="173"/>
      <c r="D7" s="173"/>
      <c r="E7" s="173"/>
      <c r="F7" s="173"/>
      <c r="G7" s="173"/>
      <c r="H7" s="173"/>
      <c r="I7" s="173"/>
      <c r="J7" s="173"/>
      <c r="K7" s="173"/>
    </row>
    <row r="8" spans="1:11">
      <c r="A8" s="173"/>
      <c r="B8" s="173"/>
      <c r="C8" s="173"/>
      <c r="D8" s="173"/>
      <c r="E8" s="173"/>
      <c r="F8" s="173"/>
      <c r="G8" s="173"/>
      <c r="H8" s="173"/>
      <c r="I8" s="173"/>
      <c r="J8" s="173"/>
      <c r="K8" s="173"/>
    </row>
    <row r="9" spans="1:11">
      <c r="A9" s="173"/>
      <c r="B9" s="173"/>
      <c r="C9" s="173"/>
      <c r="D9" s="173"/>
      <c r="E9" s="173"/>
      <c r="F9" s="173"/>
      <c r="G9" s="173"/>
      <c r="H9" s="173"/>
      <c r="I9" s="173"/>
      <c r="J9" s="173"/>
      <c r="K9" s="173"/>
    </row>
    <row r="10" spans="1:11">
      <c r="A10" s="173"/>
      <c r="B10" s="173"/>
      <c r="C10" s="173"/>
      <c r="D10" s="173"/>
      <c r="E10" s="173"/>
      <c r="F10" s="173"/>
      <c r="G10" s="173"/>
      <c r="H10" s="173"/>
      <c r="I10" s="173"/>
      <c r="J10" s="173"/>
      <c r="K10" s="173"/>
    </row>
    <row r="11" spans="1:11">
      <c r="A11" s="173"/>
      <c r="B11" s="173"/>
      <c r="C11" s="173"/>
      <c r="D11" s="173"/>
      <c r="E11" s="173"/>
      <c r="F11" s="173"/>
      <c r="G11" s="173"/>
      <c r="H11" s="173"/>
      <c r="I11" s="173"/>
      <c r="J11" s="173"/>
      <c r="K11" s="173"/>
    </row>
    <row r="12" spans="1:11">
      <c r="A12" s="173"/>
      <c r="B12" s="173"/>
      <c r="C12" s="173"/>
      <c r="D12" s="173"/>
      <c r="E12" s="173"/>
      <c r="F12" s="173"/>
      <c r="G12" s="173"/>
      <c r="H12" s="173"/>
      <c r="I12" s="173"/>
      <c r="J12" s="173"/>
      <c r="K12" s="173"/>
    </row>
    <row r="13" spans="1:11">
      <c r="A13" s="173"/>
      <c r="B13" s="173"/>
      <c r="C13" s="173"/>
      <c r="D13" s="173"/>
      <c r="E13" s="173"/>
      <c r="F13" s="173"/>
      <c r="G13" s="173"/>
      <c r="H13" s="173"/>
      <c r="I13" s="173"/>
      <c r="J13" s="173"/>
      <c r="K13" s="173"/>
    </row>
    <row r="14" spans="1:11">
      <c r="A14" s="173"/>
      <c r="B14" s="173"/>
      <c r="C14" s="173"/>
      <c r="D14" s="173"/>
      <c r="E14" s="173"/>
      <c r="F14" s="173"/>
      <c r="G14" s="173"/>
      <c r="H14" s="173"/>
      <c r="I14" s="173"/>
      <c r="J14" s="173"/>
      <c r="K14" s="173"/>
    </row>
    <row r="15" spans="1:11">
      <c r="A15" s="173"/>
      <c r="B15" s="173"/>
      <c r="C15" s="173"/>
      <c r="D15" s="173"/>
      <c r="E15" s="173"/>
      <c r="F15" s="173"/>
      <c r="G15" s="173"/>
      <c r="H15" s="173"/>
      <c r="I15" s="173"/>
      <c r="J15" s="173"/>
      <c r="K15" s="173"/>
    </row>
  </sheetData>
  <sheetProtection password="C5CA" sheet="1" objects="1" scenarios="1" formatCells="0"/>
  <mergeCells count="1">
    <mergeCell ref="A1:K1"/>
  </mergeCells>
  <pageMargins left="0.48" right="0.49" top="0.57999999999999996" bottom="0.55000000000000004" header="0.3" footer="0.3"/>
  <pageSetup orientation="portrait" r:id="rId1"/>
  <headerFooter>
    <oddFooter xml:space="preserve">&amp;LISQ-004-FO
&amp;CRev: A
&amp;"Arial,Italic"Copies must be verified for current revision. &amp;"Arial,Regular"      &amp;RDate: 11/01/2012
</oddFooter>
  </headerFooter>
  <legacyDrawing r:id="rId2"/>
  <oleObjects>
    <oleObject progId="Word.Document.12" shapeId="8195" r:id="rId3"/>
    <oleObject progId="Word.Document.12" shapeId="8197" r:id="rId4"/>
    <oleObject progId="Word.Document.12" shapeId="8198" r:id="rId5"/>
    <oleObject progId="Word.Document.12" shapeId="8199" r:id="rId6"/>
  </oleObjects>
</worksheet>
</file>

<file path=xl/worksheets/sheet10.xml><?xml version="1.0" encoding="utf-8"?>
<worksheet xmlns="http://schemas.openxmlformats.org/spreadsheetml/2006/main" xmlns:r="http://schemas.openxmlformats.org/officeDocument/2006/relationships">
  <sheetPr codeName="Sheet5"/>
  <dimension ref="A1:AA117"/>
  <sheetViews>
    <sheetView showGridLines="0" zoomScale="69" zoomScaleNormal="69" zoomScaleSheetLayoutView="65" zoomScalePageLayoutView="60" workbookViewId="0">
      <selection sqref="A1:B5"/>
    </sheetView>
  </sheetViews>
  <sheetFormatPr defaultRowHeight="12.75"/>
  <cols>
    <col min="1" max="1" width="5.85546875" customWidth="1"/>
    <col min="2" max="2" width="40.5703125" customWidth="1"/>
    <col min="3" max="3" width="42.5703125" hidden="1" customWidth="1"/>
    <col min="4" max="4" width="6.5703125" style="1" hidden="1" customWidth="1"/>
    <col min="5" max="5" width="64.140625" style="1" customWidth="1"/>
    <col min="6" max="6" width="23.28515625" customWidth="1"/>
    <col min="7" max="7" width="86" style="1" customWidth="1"/>
    <col min="8" max="12" width="4.140625" customWidth="1"/>
    <col min="14" max="14" width="9.140625" customWidth="1"/>
    <col min="15" max="16" width="9.140625" hidden="1" customWidth="1"/>
    <col min="17" max="17" width="9.85546875" hidden="1" customWidth="1"/>
    <col min="18" max="18" width="9" hidden="1" customWidth="1"/>
    <col min="19" max="19" width="9.28515625" hidden="1" customWidth="1"/>
    <col min="20" max="23" width="6.7109375" hidden="1" customWidth="1"/>
    <col min="24" max="24" width="8.5703125" hidden="1" customWidth="1"/>
    <col min="25" max="26" width="9.140625" hidden="1" customWidth="1"/>
    <col min="27" max="27" width="9.28515625" hidden="1" customWidth="1"/>
  </cols>
  <sheetData>
    <row r="1" spans="1:27" ht="28.5" customHeight="1">
      <c r="A1" s="778"/>
      <c r="B1" s="778"/>
      <c r="D1" s="233"/>
      <c r="E1" s="746" t="str">
        <f>Cover!B2</f>
        <v>NSA V2.1 Process Audit</v>
      </c>
      <c r="F1" s="231" t="s">
        <v>98</v>
      </c>
      <c r="G1" s="97" t="str">
        <f>IF(Cover!C10="","",Cover!C10)</f>
        <v/>
      </c>
      <c r="H1" s="740" t="s">
        <v>386</v>
      </c>
      <c r="I1" s="741"/>
      <c r="J1" s="741"/>
      <c r="K1" s="741"/>
      <c r="L1" s="101">
        <f>COUNTIF(R8:R109,"Y")</f>
        <v>48</v>
      </c>
      <c r="N1" s="223"/>
    </row>
    <row r="2" spans="1:27" ht="28.5" customHeight="1" thickBot="1">
      <c r="A2" s="778"/>
      <c r="B2" s="778"/>
      <c r="C2" s="12"/>
      <c r="D2" s="232" t="s">
        <v>315</v>
      </c>
      <c r="E2" s="747"/>
      <c r="F2" s="231" t="s">
        <v>315</v>
      </c>
      <c r="G2" s="97" t="str">
        <f>IF(Cover!C13="","",Cover!C13)</f>
        <v/>
      </c>
      <c r="H2" s="742" t="s">
        <v>385</v>
      </c>
      <c r="I2" s="743"/>
      <c r="J2" s="743"/>
      <c r="K2" s="743"/>
      <c r="L2" s="102">
        <f>SUM(H4:L4)</f>
        <v>0</v>
      </c>
      <c r="O2" t="s">
        <v>731</v>
      </c>
      <c r="P2">
        <f>L2+L1</f>
        <v>48</v>
      </c>
    </row>
    <row r="3" spans="1:27" ht="28.5" customHeight="1">
      <c r="A3" s="778"/>
      <c r="B3" s="778"/>
      <c r="C3" s="12"/>
      <c r="D3" s="232" t="s">
        <v>293</v>
      </c>
      <c r="E3" s="748" t="str">
        <f>Cover!B3</f>
        <v>(Navistar Supplier Assessment)</v>
      </c>
      <c r="F3" s="231" t="s">
        <v>293</v>
      </c>
      <c r="G3" s="96" t="str">
        <f>IF(Cover!H5="","",Cover!H5)</f>
        <v/>
      </c>
      <c r="H3" s="781" t="s">
        <v>384</v>
      </c>
      <c r="I3" s="782"/>
      <c r="J3" s="782"/>
      <c r="K3" s="782"/>
      <c r="L3" s="783"/>
    </row>
    <row r="4" spans="1:27" ht="28.5" customHeight="1" thickBot="1">
      <c r="A4" s="778"/>
      <c r="B4" s="778"/>
      <c r="C4" s="12"/>
      <c r="D4" s="232" t="s">
        <v>99</v>
      </c>
      <c r="E4" s="748"/>
      <c r="F4" s="231" t="s">
        <v>99</v>
      </c>
      <c r="G4" s="300" t="str">
        <f>IF(Cover!C5="","",Cover!C5)</f>
        <v/>
      </c>
      <c r="H4" s="98">
        <f>COUNTIF(H8:H109,"X")</f>
        <v>0</v>
      </c>
      <c r="I4" s="99">
        <f t="shared" ref="I4:L4" si="0">COUNTIF(I8:I109,"X")</f>
        <v>0</v>
      </c>
      <c r="J4" s="99">
        <f t="shared" si="0"/>
        <v>0</v>
      </c>
      <c r="K4" s="99">
        <f t="shared" si="0"/>
        <v>0</v>
      </c>
      <c r="L4" s="100">
        <f t="shared" si="0"/>
        <v>0</v>
      </c>
    </row>
    <row r="5" spans="1:27" ht="28.5" customHeight="1">
      <c r="A5" s="778"/>
      <c r="B5" s="778"/>
      <c r="C5" s="12"/>
      <c r="D5" s="234"/>
      <c r="E5" s="749"/>
      <c r="F5" s="231" t="s">
        <v>174</v>
      </c>
      <c r="G5" s="396"/>
      <c r="H5" s="779" t="s">
        <v>97</v>
      </c>
      <c r="I5" s="780"/>
      <c r="J5" s="780"/>
      <c r="K5" s="780"/>
      <c r="L5" s="780"/>
      <c r="P5" s="776" t="s">
        <v>387</v>
      </c>
      <c r="Q5" s="776"/>
      <c r="R5" s="776"/>
      <c r="S5" s="776"/>
      <c r="T5" s="776"/>
      <c r="U5" s="776"/>
      <c r="V5" s="776"/>
      <c r="W5" s="776"/>
      <c r="X5" s="777"/>
      <c r="Y5" s="221" t="s">
        <v>730</v>
      </c>
    </row>
    <row r="6" spans="1:27" ht="45.75" customHeight="1" thickBot="1">
      <c r="A6" s="10" t="s">
        <v>323</v>
      </c>
      <c r="B6" s="10" t="s">
        <v>100</v>
      </c>
      <c r="C6" s="9" t="s">
        <v>35</v>
      </c>
      <c r="D6" s="10" t="s">
        <v>161</v>
      </c>
      <c r="E6" s="788" t="s">
        <v>171</v>
      </c>
      <c r="F6" s="789"/>
      <c r="G6" s="10" t="s">
        <v>96</v>
      </c>
      <c r="H6" s="11">
        <v>0</v>
      </c>
      <c r="I6" s="11">
        <v>4</v>
      </c>
      <c r="J6" s="11">
        <v>6</v>
      </c>
      <c r="K6" s="11">
        <v>8</v>
      </c>
      <c r="L6" s="11">
        <v>10</v>
      </c>
      <c r="U6" s="784" t="s">
        <v>724</v>
      </c>
      <c r="V6" s="784"/>
      <c r="W6" s="784"/>
      <c r="X6" s="210">
        <f>COUNTIF(X8:X116,1)</f>
        <v>0</v>
      </c>
      <c r="Y6" s="222">
        <f>IF(X6=0,0,1)</f>
        <v>0</v>
      </c>
    </row>
    <row r="7" spans="1:27" ht="33" customHeight="1">
      <c r="A7" s="762" t="s">
        <v>271</v>
      </c>
      <c r="B7" s="762"/>
      <c r="C7" s="95"/>
      <c r="D7" s="95"/>
      <c r="E7" s="734" t="s">
        <v>172</v>
      </c>
      <c r="F7" s="734"/>
      <c r="G7" s="734"/>
      <c r="H7" s="734"/>
      <c r="I7" s="734"/>
      <c r="J7" s="734"/>
      <c r="K7" s="734"/>
      <c r="L7" s="735"/>
      <c r="O7" s="207" t="s">
        <v>725</v>
      </c>
      <c r="P7" s="206" t="s">
        <v>100</v>
      </c>
      <c r="Q7" s="92" t="s">
        <v>97</v>
      </c>
      <c r="R7" s="105" t="s">
        <v>321</v>
      </c>
      <c r="S7" s="93">
        <f>$H$6</f>
        <v>0</v>
      </c>
      <c r="T7" s="93">
        <f>$I$6</f>
        <v>4</v>
      </c>
      <c r="U7" s="93">
        <f>$J$6</f>
        <v>6</v>
      </c>
      <c r="V7" s="93">
        <f>$K$6</f>
        <v>8</v>
      </c>
      <c r="W7" s="93">
        <f>$L$6</f>
        <v>10</v>
      </c>
      <c r="X7" s="92" t="s">
        <v>732</v>
      </c>
    </row>
    <row r="8" spans="1:27" ht="117" customHeight="1">
      <c r="A8" s="771" t="s">
        <v>142</v>
      </c>
      <c r="B8" s="2" t="s">
        <v>324</v>
      </c>
      <c r="C8" s="2" t="s">
        <v>36</v>
      </c>
      <c r="D8" s="82" t="s">
        <v>142</v>
      </c>
      <c r="E8" s="729" t="s">
        <v>333</v>
      </c>
      <c r="F8" s="730"/>
      <c r="G8" s="738"/>
      <c r="H8" s="736"/>
      <c r="I8" s="736"/>
      <c r="J8" s="736"/>
      <c r="K8" s="736"/>
      <c r="L8" s="736"/>
      <c r="O8" s="752"/>
      <c r="P8" s="785" t="str">
        <f>A8</f>
        <v>1.1</v>
      </c>
      <c r="Q8" s="750" t="str">
        <f>IF(R8="y","",MIN(S8:W8))</f>
        <v/>
      </c>
      <c r="R8" s="750" t="str">
        <f>IF(COUNT(S8:W8)=0,"Y","")</f>
        <v>Y</v>
      </c>
      <c r="S8" s="750" t="str">
        <f>IF(H8="x",$H$6,"")</f>
        <v/>
      </c>
      <c r="T8" s="750" t="str">
        <f>IF(I8="x",$I$6,"")</f>
        <v/>
      </c>
      <c r="U8" s="750" t="str">
        <f>IF(J8="x",$J$6,"")</f>
        <v/>
      </c>
      <c r="V8" s="750" t="str">
        <f>IF(K8="x",$K$6,"")</f>
        <v/>
      </c>
      <c r="W8" s="756" t="str">
        <f>IF(L8="x",$L$6,"")</f>
        <v/>
      </c>
      <c r="X8" s="787">
        <f>IF(COUNTA(H8:L8)=0,0,IF(COUNTA(H8:L8)&lt;&gt;1,1,IF(ISERROR(HLOOKUP("X",H8:L8,1,0)),1,0)))</f>
        <v>0</v>
      </c>
      <c r="Y8" s="104"/>
      <c r="Z8" s="103" t="b">
        <f>ISERROR(HLOOKUP("x",H8:L9,1,0))</f>
        <v>1</v>
      </c>
      <c r="AA8" s="224" t="e">
        <f>HLOOKUP("x",H8:L9,1,0)</f>
        <v>#N/A</v>
      </c>
    </row>
    <row r="9" spans="1:27" ht="38.25" customHeight="1">
      <c r="A9" s="772"/>
      <c r="B9" s="2" t="str">
        <f>VLOOKUP('NSA with 1st process'!A8,TS!$A$4:$C$55,3,0)</f>
        <v>TS: 4.2.3.1, 7.2.1, 7.2.3</v>
      </c>
      <c r="C9" s="2"/>
      <c r="D9" s="82"/>
      <c r="E9" s="731"/>
      <c r="F9" s="732"/>
      <c r="G9" s="739"/>
      <c r="H9" s="737"/>
      <c r="I9" s="737"/>
      <c r="J9" s="737"/>
      <c r="K9" s="737"/>
      <c r="L9" s="737"/>
      <c r="O9" s="753"/>
      <c r="P9" s="786"/>
      <c r="Q9" s="751"/>
      <c r="R9" s="751"/>
      <c r="S9" s="751"/>
      <c r="T9" s="751"/>
      <c r="U9" s="751"/>
      <c r="V9" s="751"/>
      <c r="W9" s="757"/>
      <c r="X9" s="787"/>
      <c r="Y9" s="104"/>
    </row>
    <row r="10" spans="1:27" ht="130.5" customHeight="1">
      <c r="A10" s="771" t="s">
        <v>143</v>
      </c>
      <c r="B10" s="2" t="s">
        <v>109</v>
      </c>
      <c r="C10" s="2" t="s">
        <v>37</v>
      </c>
      <c r="D10" s="82" t="s">
        <v>146</v>
      </c>
      <c r="E10" s="729" t="s">
        <v>332</v>
      </c>
      <c r="F10" s="730"/>
      <c r="G10" s="738"/>
      <c r="H10" s="736"/>
      <c r="I10" s="736"/>
      <c r="J10" s="736"/>
      <c r="K10" s="773"/>
      <c r="L10" s="736"/>
      <c r="O10" s="752"/>
      <c r="P10" s="785" t="str">
        <f t="shared" ref="P10:P14" si="1">A10</f>
        <v>1.2</v>
      </c>
      <c r="Q10" s="750" t="str">
        <f t="shared" ref="Q10:Q14" si="2">IF(R10="y","",MIN(S10:W10))</f>
        <v/>
      </c>
      <c r="R10" s="750" t="str">
        <f t="shared" ref="R10:R14" si="3">IF(COUNT(S10:W10)=0,"Y","")</f>
        <v>Y</v>
      </c>
      <c r="S10" s="750" t="str">
        <f t="shared" ref="S10:S14" si="4">IF(H10="x",$H$6,"")</f>
        <v/>
      </c>
      <c r="T10" s="750" t="str">
        <f t="shared" ref="T10:T14" si="5">IF(I10="x",$I$6,"")</f>
        <v/>
      </c>
      <c r="U10" s="750" t="str">
        <f t="shared" ref="U10:U14" si="6">IF(J10="x",$J$6,"")</f>
        <v/>
      </c>
      <c r="V10" s="750" t="str">
        <f t="shared" ref="V10:V14" si="7">IF(K10="x",$K$6,"")</f>
        <v/>
      </c>
      <c r="W10" s="756" t="str">
        <f t="shared" ref="W10:W14" si="8">IF(L10="x",$L$6,"")</f>
        <v/>
      </c>
      <c r="X10" s="787">
        <f t="shared" ref="X10" si="9">IF(COUNTA(H10:L10)=0,0,IF(COUNTA(H10:L10)&lt;&gt;1,1,IF(ISERROR(HLOOKUP("X",H10:L10,1,0)),1,0)))</f>
        <v>0</v>
      </c>
    </row>
    <row r="11" spans="1:27" ht="38.25" customHeight="1">
      <c r="A11" s="772"/>
      <c r="B11" s="2" t="str">
        <f>VLOOKUP('NSA with 1st process'!A10,TS!$A$4:$C$52,3,0)</f>
        <v>TS: 7.2.2, 7.2.2.2, 7.2.3</v>
      </c>
      <c r="C11" s="2"/>
      <c r="D11" s="82"/>
      <c r="E11" s="731"/>
      <c r="F11" s="732"/>
      <c r="G11" s="739"/>
      <c r="H11" s="737"/>
      <c r="I11" s="774"/>
      <c r="J11" s="737"/>
      <c r="K11" s="774"/>
      <c r="L11" s="737"/>
      <c r="O11" s="753"/>
      <c r="P11" s="786"/>
      <c r="Q11" s="751"/>
      <c r="R11" s="751"/>
      <c r="S11" s="751"/>
      <c r="T11" s="751"/>
      <c r="U11" s="751"/>
      <c r="V11" s="751"/>
      <c r="W11" s="757"/>
      <c r="X11" s="787"/>
    </row>
    <row r="12" spans="1:27" ht="159" customHeight="1">
      <c r="A12" s="771" t="s">
        <v>144</v>
      </c>
      <c r="B12" s="2" t="s">
        <v>330</v>
      </c>
      <c r="C12" s="2" t="s">
        <v>38</v>
      </c>
      <c r="D12" s="82" t="s">
        <v>143</v>
      </c>
      <c r="E12" s="729" t="s">
        <v>334</v>
      </c>
      <c r="F12" s="730"/>
      <c r="G12" s="738"/>
      <c r="H12" s="736"/>
      <c r="I12" s="775"/>
      <c r="J12" s="736"/>
      <c r="K12" s="736"/>
      <c r="L12" s="736"/>
      <c r="O12" s="752"/>
      <c r="P12" s="785" t="str">
        <f t="shared" si="1"/>
        <v>1.3</v>
      </c>
      <c r="Q12" s="750" t="str">
        <f t="shared" si="2"/>
        <v/>
      </c>
      <c r="R12" s="750" t="str">
        <f t="shared" si="3"/>
        <v>Y</v>
      </c>
      <c r="S12" s="750" t="str">
        <f t="shared" si="4"/>
        <v/>
      </c>
      <c r="T12" s="750" t="str">
        <f t="shared" si="5"/>
        <v/>
      </c>
      <c r="U12" s="750" t="str">
        <f t="shared" si="6"/>
        <v/>
      </c>
      <c r="V12" s="750" t="str">
        <f t="shared" si="7"/>
        <v/>
      </c>
      <c r="W12" s="756" t="str">
        <f t="shared" si="8"/>
        <v/>
      </c>
      <c r="X12" s="787">
        <f t="shared" ref="X12" si="10">IF(COUNTA(H12:L12)=0,0,IF(COUNTA(H12:L12)&lt;&gt;1,1,IF(ISERROR(HLOOKUP("X",H12:L12,1,0)),1,0)))</f>
        <v>0</v>
      </c>
    </row>
    <row r="13" spans="1:27" ht="38.25" customHeight="1">
      <c r="A13" s="772"/>
      <c r="B13" s="2" t="str">
        <f>VLOOKUP('NSA with 1st process'!A12,TS!$A$4:$C$52,3,0)</f>
        <v>TS: 7.1, 7.1.1</v>
      </c>
      <c r="C13" s="2"/>
      <c r="D13" s="82"/>
      <c r="E13" s="731"/>
      <c r="F13" s="732"/>
      <c r="G13" s="739"/>
      <c r="H13" s="737"/>
      <c r="I13" s="774"/>
      <c r="J13" s="737"/>
      <c r="K13" s="774"/>
      <c r="L13" s="737"/>
      <c r="O13" s="753"/>
      <c r="P13" s="786"/>
      <c r="Q13" s="751"/>
      <c r="R13" s="751"/>
      <c r="S13" s="751"/>
      <c r="T13" s="751"/>
      <c r="U13" s="751"/>
      <c r="V13" s="751"/>
      <c r="W13" s="757"/>
      <c r="X13" s="787"/>
    </row>
    <row r="14" spans="1:27" ht="155.25" customHeight="1">
      <c r="A14" s="790" t="s">
        <v>145</v>
      </c>
      <c r="B14" s="2" t="s">
        <v>791</v>
      </c>
      <c r="C14" s="2" t="s">
        <v>62</v>
      </c>
      <c r="D14" s="82" t="s">
        <v>147</v>
      </c>
      <c r="E14" s="733" t="s">
        <v>335</v>
      </c>
      <c r="F14" s="730"/>
      <c r="G14" s="738"/>
      <c r="H14" s="745"/>
      <c r="I14" s="745"/>
      <c r="J14" s="745"/>
      <c r="K14" s="744"/>
      <c r="L14" s="745"/>
      <c r="O14" s="752"/>
      <c r="P14" s="785" t="str">
        <f t="shared" si="1"/>
        <v>1.4</v>
      </c>
      <c r="Q14" s="750" t="str">
        <f t="shared" si="2"/>
        <v/>
      </c>
      <c r="R14" s="750" t="str">
        <f t="shared" si="3"/>
        <v>Y</v>
      </c>
      <c r="S14" s="750" t="str">
        <f t="shared" si="4"/>
        <v/>
      </c>
      <c r="T14" s="750" t="str">
        <f t="shared" si="5"/>
        <v/>
      </c>
      <c r="U14" s="750" t="str">
        <f t="shared" si="6"/>
        <v/>
      </c>
      <c r="V14" s="750" t="str">
        <f t="shared" si="7"/>
        <v/>
      </c>
      <c r="W14" s="756" t="str">
        <f t="shared" si="8"/>
        <v/>
      </c>
      <c r="X14" s="787">
        <f t="shared" ref="X14:X25" si="11">IF(COUNTA(H14:L14)=0,0,IF(COUNTA(H14:L14)&lt;&gt;1,1,IF(ISERROR(HLOOKUP("X",H14:L14,1,0)),1,0)))</f>
        <v>0</v>
      </c>
    </row>
    <row r="15" spans="1:27" ht="37.5" customHeight="1">
      <c r="A15" s="790"/>
      <c r="B15" s="2" t="str">
        <f>VLOOKUP('NSA with 1st process'!A14,TS!$A$5:$C$52,3,0)</f>
        <v>TS: 7.3.1.1, 7.3.2.3, 7.3.3.1, 7.3.3.2</v>
      </c>
      <c r="C15" s="177"/>
      <c r="D15" s="178"/>
      <c r="E15" s="726"/>
      <c r="F15" s="732"/>
      <c r="G15" s="739"/>
      <c r="H15" s="745"/>
      <c r="I15" s="744"/>
      <c r="J15" s="745"/>
      <c r="K15" s="744"/>
      <c r="L15" s="745"/>
      <c r="O15" s="753"/>
      <c r="P15" s="786"/>
      <c r="Q15" s="751"/>
      <c r="R15" s="751"/>
      <c r="S15" s="751"/>
      <c r="T15" s="751"/>
      <c r="U15" s="751"/>
      <c r="V15" s="751"/>
      <c r="W15" s="757"/>
      <c r="X15" s="787"/>
    </row>
    <row r="16" spans="1:27" ht="31.5" customHeight="1">
      <c r="A16" s="766" t="str">
        <f>A7</f>
        <v>A. Product Development Process</v>
      </c>
      <c r="B16" s="767"/>
      <c r="C16" s="95"/>
      <c r="D16" s="95"/>
      <c r="E16" s="734" t="s">
        <v>272</v>
      </c>
      <c r="F16" s="734"/>
      <c r="G16" s="734"/>
      <c r="H16" s="734"/>
      <c r="I16" s="734"/>
      <c r="J16" s="734"/>
      <c r="K16" s="734"/>
      <c r="L16" s="735"/>
      <c r="O16" s="208"/>
      <c r="P16" s="206" t="s">
        <v>100</v>
      </c>
      <c r="Q16" s="92" t="s">
        <v>97</v>
      </c>
      <c r="R16" s="92" t="s">
        <v>321</v>
      </c>
      <c r="S16" s="93">
        <f>$H$6</f>
        <v>0</v>
      </c>
      <c r="T16" s="93">
        <f>$I$6</f>
        <v>4</v>
      </c>
      <c r="U16" s="93">
        <f>$J$6</f>
        <v>6</v>
      </c>
      <c r="V16" s="93">
        <f>$K$6</f>
        <v>8</v>
      </c>
      <c r="W16" s="209">
        <f>$L$6</f>
        <v>10</v>
      </c>
      <c r="X16" s="92" t="s">
        <v>732</v>
      </c>
    </row>
    <row r="17" spans="1:24" ht="134.25" customHeight="1">
      <c r="A17" s="771" t="s">
        <v>147</v>
      </c>
      <c r="B17" s="2" t="s">
        <v>792</v>
      </c>
      <c r="C17" s="2" t="s">
        <v>68</v>
      </c>
      <c r="D17" s="82" t="s">
        <v>148</v>
      </c>
      <c r="E17" s="729" t="s">
        <v>793</v>
      </c>
      <c r="F17" s="730"/>
      <c r="G17" s="738"/>
      <c r="H17" s="736"/>
      <c r="I17" s="736"/>
      <c r="J17" s="736"/>
      <c r="K17" s="736"/>
      <c r="L17" s="736"/>
      <c r="O17" s="752"/>
      <c r="P17" s="754" t="str">
        <f>A17</f>
        <v>2.1</v>
      </c>
      <c r="Q17" s="750" t="str">
        <f>IF(R17="y","",MIN(S17:W17))</f>
        <v/>
      </c>
      <c r="R17" s="750" t="str">
        <f>IF(COUNT(S17:W17)=0,"Y","")</f>
        <v>Y</v>
      </c>
      <c r="S17" s="750" t="str">
        <f>IF(H17="x",$H$6,"")</f>
        <v/>
      </c>
      <c r="T17" s="750" t="str">
        <f>IF(I17="x",$I$6,"")</f>
        <v/>
      </c>
      <c r="U17" s="750" t="str">
        <f>IF(J17="x",$J$6,"")</f>
        <v/>
      </c>
      <c r="V17" s="750" t="str">
        <f>IF(K17="x",$K$6,"")</f>
        <v/>
      </c>
      <c r="W17" s="750" t="str">
        <f>IF(L17="x",$L$6,"")</f>
        <v/>
      </c>
      <c r="X17" s="750">
        <f t="shared" si="11"/>
        <v>0</v>
      </c>
    </row>
    <row r="18" spans="1:24" ht="37.5" customHeight="1">
      <c r="A18" s="772"/>
      <c r="B18" s="2" t="str">
        <f>VLOOKUP('NSA with 1st process'!A17,TS!$A$5:$C$52,3,0)</f>
        <v>TS: 7.3.4</v>
      </c>
      <c r="C18" s="2"/>
      <c r="D18" s="82"/>
      <c r="E18" s="731"/>
      <c r="F18" s="732"/>
      <c r="G18" s="739"/>
      <c r="H18" s="737"/>
      <c r="I18" s="737"/>
      <c r="J18" s="737"/>
      <c r="K18" s="737"/>
      <c r="L18" s="737"/>
      <c r="O18" s="753"/>
      <c r="P18" s="755"/>
      <c r="Q18" s="751"/>
      <c r="R18" s="751"/>
      <c r="S18" s="751"/>
      <c r="T18" s="751"/>
      <c r="U18" s="751"/>
      <c r="V18" s="751"/>
      <c r="W18" s="751"/>
      <c r="X18" s="751"/>
    </row>
    <row r="19" spans="1:24" ht="95.25" customHeight="1">
      <c r="A19" s="771" t="s">
        <v>148</v>
      </c>
      <c r="B19" s="2" t="s">
        <v>110</v>
      </c>
      <c r="C19" s="2" t="s">
        <v>67</v>
      </c>
      <c r="D19" s="82" t="s">
        <v>1</v>
      </c>
      <c r="E19" s="729" t="s">
        <v>337</v>
      </c>
      <c r="F19" s="730"/>
      <c r="G19" s="738"/>
      <c r="H19" s="736"/>
      <c r="I19" s="736"/>
      <c r="J19" s="736"/>
      <c r="K19" s="736"/>
      <c r="L19" s="736"/>
      <c r="O19" s="752"/>
      <c r="P19" s="754" t="str">
        <f t="shared" ref="P19:P25" si="12">A19</f>
        <v>2.2</v>
      </c>
      <c r="Q19" s="750" t="str">
        <f t="shared" ref="Q19:Q25" si="13">IF(R19="y","",MIN(S19:W19))</f>
        <v/>
      </c>
      <c r="R19" s="750" t="str">
        <f t="shared" ref="R19:R25" si="14">IF(COUNT(S19:W19)=0,"Y","")</f>
        <v>Y</v>
      </c>
      <c r="S19" s="750" t="str">
        <f t="shared" ref="S19:S25" si="15">IF(H19="x",$H$6,"")</f>
        <v/>
      </c>
      <c r="T19" s="750" t="str">
        <f t="shared" ref="T19:T25" si="16">IF(I19="x",$I$6,"")</f>
        <v/>
      </c>
      <c r="U19" s="750" t="str">
        <f t="shared" ref="U19:U25" si="17">IF(J19="x",$J$6,"")</f>
        <v/>
      </c>
      <c r="V19" s="750" t="str">
        <f t="shared" ref="V19:V25" si="18">IF(K19="x",$K$6,"")</f>
        <v/>
      </c>
      <c r="W19" s="750" t="str">
        <f t="shared" ref="W19:W25" si="19">IF(L19="x",$L$6,"")</f>
        <v/>
      </c>
      <c r="X19" s="750">
        <f t="shared" si="11"/>
        <v>0</v>
      </c>
    </row>
    <row r="20" spans="1:24" ht="37.5" customHeight="1">
      <c r="A20" s="772"/>
      <c r="B20" s="2" t="str">
        <f>VLOOKUP('NSA with 1st process'!A19,TS!$A$5:$C$52,3,0)</f>
        <v>TS: 7.3.2.1, 7.3.3, 7.3.3.2, 7.3.5</v>
      </c>
      <c r="C20" s="2"/>
      <c r="D20" s="82"/>
      <c r="E20" s="731"/>
      <c r="F20" s="732"/>
      <c r="G20" s="739"/>
      <c r="H20" s="737"/>
      <c r="I20" s="737"/>
      <c r="J20" s="737"/>
      <c r="K20" s="737"/>
      <c r="L20" s="737"/>
      <c r="O20" s="753"/>
      <c r="P20" s="755"/>
      <c r="Q20" s="751"/>
      <c r="R20" s="751"/>
      <c r="S20" s="751"/>
      <c r="T20" s="751"/>
      <c r="U20" s="751"/>
      <c r="V20" s="751"/>
      <c r="W20" s="751"/>
      <c r="X20" s="751"/>
    </row>
    <row r="21" spans="1:24" ht="195" customHeight="1">
      <c r="A21" s="771" t="s">
        <v>0</v>
      </c>
      <c r="B21" s="2" t="s">
        <v>111</v>
      </c>
      <c r="C21" s="2" t="s">
        <v>66</v>
      </c>
      <c r="D21" s="82" t="s">
        <v>10</v>
      </c>
      <c r="E21" s="729" t="s">
        <v>336</v>
      </c>
      <c r="F21" s="730"/>
      <c r="G21" s="738"/>
      <c r="H21" s="736"/>
      <c r="I21" s="736"/>
      <c r="J21" s="736"/>
      <c r="K21" s="736"/>
      <c r="L21" s="736"/>
      <c r="O21" s="752"/>
      <c r="P21" s="754" t="str">
        <f t="shared" si="12"/>
        <v>2.3</v>
      </c>
      <c r="Q21" s="750" t="str">
        <f t="shared" si="13"/>
        <v/>
      </c>
      <c r="R21" s="750" t="str">
        <f t="shared" si="14"/>
        <v>Y</v>
      </c>
      <c r="S21" s="750" t="str">
        <f t="shared" si="15"/>
        <v/>
      </c>
      <c r="T21" s="750" t="str">
        <f t="shared" si="16"/>
        <v/>
      </c>
      <c r="U21" s="750" t="str">
        <f t="shared" si="17"/>
        <v/>
      </c>
      <c r="V21" s="750" t="str">
        <f t="shared" si="18"/>
        <v/>
      </c>
      <c r="W21" s="750" t="str">
        <f t="shared" si="19"/>
        <v/>
      </c>
      <c r="X21" s="750">
        <f t="shared" si="11"/>
        <v>0</v>
      </c>
    </row>
    <row r="22" spans="1:24" ht="37.5" customHeight="1">
      <c r="A22" s="772"/>
      <c r="B22" s="2" t="str">
        <f>VLOOKUP('NSA with 1st process'!A21,TS!$A$4:$C$52,3,0)</f>
        <v>TS: 7.3.6.3</v>
      </c>
      <c r="C22" s="2"/>
      <c r="D22" s="82"/>
      <c r="E22" s="731"/>
      <c r="F22" s="732"/>
      <c r="G22" s="739"/>
      <c r="H22" s="737"/>
      <c r="I22" s="737"/>
      <c r="J22" s="737"/>
      <c r="K22" s="737"/>
      <c r="L22" s="737"/>
      <c r="O22" s="753"/>
      <c r="P22" s="755"/>
      <c r="Q22" s="751"/>
      <c r="R22" s="751"/>
      <c r="S22" s="751"/>
      <c r="T22" s="751"/>
      <c r="U22" s="751"/>
      <c r="V22" s="751"/>
      <c r="W22" s="751"/>
      <c r="X22" s="751"/>
    </row>
    <row r="23" spans="1:24" ht="168.75" customHeight="1">
      <c r="A23" s="771" t="s">
        <v>1</v>
      </c>
      <c r="B23" s="2" t="s">
        <v>112</v>
      </c>
      <c r="C23" s="2" t="s">
        <v>65</v>
      </c>
      <c r="D23" s="82" t="s">
        <v>11</v>
      </c>
      <c r="E23" s="729" t="s">
        <v>740</v>
      </c>
      <c r="F23" s="730"/>
      <c r="G23" s="738"/>
      <c r="H23" s="736"/>
      <c r="I23" s="736"/>
      <c r="J23" s="736"/>
      <c r="K23" s="736"/>
      <c r="L23" s="736"/>
      <c r="O23" s="752"/>
      <c r="P23" s="754" t="str">
        <f t="shared" si="12"/>
        <v>2.4</v>
      </c>
      <c r="Q23" s="750" t="str">
        <f t="shared" si="13"/>
        <v/>
      </c>
      <c r="R23" s="750" t="str">
        <f t="shared" si="14"/>
        <v>Y</v>
      </c>
      <c r="S23" s="750" t="str">
        <f t="shared" si="15"/>
        <v/>
      </c>
      <c r="T23" s="750" t="str">
        <f t="shared" si="16"/>
        <v/>
      </c>
      <c r="U23" s="750" t="str">
        <f t="shared" si="17"/>
        <v/>
      </c>
      <c r="V23" s="750" t="str">
        <f t="shared" si="18"/>
        <v/>
      </c>
      <c r="W23" s="750" t="str">
        <f t="shared" si="19"/>
        <v/>
      </c>
      <c r="X23" s="750">
        <f t="shared" si="11"/>
        <v>0</v>
      </c>
    </row>
    <row r="24" spans="1:24" ht="37.5" customHeight="1">
      <c r="A24" s="772"/>
      <c r="B24" s="2" t="str">
        <f>VLOOKUP('NSA with 1st process'!A23,TS!$A$5:$C$52,3,0)</f>
        <v>TS: 7.3.3.1, 7.3.6.3, 7.5.1.2, 7.5.3.2</v>
      </c>
      <c r="C24" s="2"/>
      <c r="D24" s="82"/>
      <c r="E24" s="731"/>
      <c r="F24" s="732"/>
      <c r="G24" s="739"/>
      <c r="H24" s="737"/>
      <c r="I24" s="737"/>
      <c r="J24" s="737"/>
      <c r="K24" s="737"/>
      <c r="L24" s="737"/>
      <c r="O24" s="753"/>
      <c r="P24" s="755"/>
      <c r="Q24" s="751"/>
      <c r="R24" s="751"/>
      <c r="S24" s="751"/>
      <c r="T24" s="751"/>
      <c r="U24" s="751"/>
      <c r="V24" s="751"/>
      <c r="W24" s="751"/>
      <c r="X24" s="751"/>
    </row>
    <row r="25" spans="1:24" ht="154.5" customHeight="1">
      <c r="A25" s="790" t="s">
        <v>2</v>
      </c>
      <c r="B25" s="2" t="s">
        <v>383</v>
      </c>
      <c r="C25" s="2" t="s">
        <v>64</v>
      </c>
      <c r="D25" s="82" t="s">
        <v>2</v>
      </c>
      <c r="E25" s="733" t="s">
        <v>338</v>
      </c>
      <c r="F25" s="730"/>
      <c r="G25" s="738"/>
      <c r="H25" s="736"/>
      <c r="I25" s="736"/>
      <c r="J25" s="736"/>
      <c r="K25" s="736"/>
      <c r="L25" s="736"/>
      <c r="O25" s="752"/>
      <c r="P25" s="754" t="str">
        <f t="shared" si="12"/>
        <v>2.5</v>
      </c>
      <c r="Q25" s="750" t="str">
        <f t="shared" si="13"/>
        <v/>
      </c>
      <c r="R25" s="750" t="str">
        <f t="shared" si="14"/>
        <v>Y</v>
      </c>
      <c r="S25" s="750" t="str">
        <f t="shared" si="15"/>
        <v/>
      </c>
      <c r="T25" s="750" t="str">
        <f t="shared" si="16"/>
        <v/>
      </c>
      <c r="U25" s="750" t="str">
        <f t="shared" si="17"/>
        <v/>
      </c>
      <c r="V25" s="750" t="str">
        <f t="shared" si="18"/>
        <v/>
      </c>
      <c r="W25" s="750" t="str">
        <f t="shared" si="19"/>
        <v/>
      </c>
      <c r="X25" s="750">
        <f t="shared" si="11"/>
        <v>0</v>
      </c>
    </row>
    <row r="26" spans="1:24" ht="37.5" customHeight="1">
      <c r="A26" s="790"/>
      <c r="B26" s="2" t="str">
        <f>VLOOKUP('NSA with 1st process'!A25,TS!$A$5:$C$52,3,0)</f>
        <v>TS: 6.2.2, 6.3</v>
      </c>
      <c r="C26" s="177"/>
      <c r="D26" s="178"/>
      <c r="E26" s="726"/>
      <c r="F26" s="732"/>
      <c r="G26" s="739"/>
      <c r="H26" s="737"/>
      <c r="I26" s="737"/>
      <c r="J26" s="737"/>
      <c r="K26" s="737"/>
      <c r="L26" s="737"/>
      <c r="O26" s="753"/>
      <c r="P26" s="755"/>
      <c r="Q26" s="751"/>
      <c r="R26" s="751"/>
      <c r="S26" s="751"/>
      <c r="T26" s="751"/>
      <c r="U26" s="751"/>
      <c r="V26" s="751"/>
      <c r="W26" s="751"/>
      <c r="X26" s="751"/>
    </row>
    <row r="27" spans="1:24" ht="35.25" customHeight="1">
      <c r="A27" s="762" t="s">
        <v>273</v>
      </c>
      <c r="B27" s="762"/>
      <c r="C27" s="95"/>
      <c r="D27" s="95"/>
      <c r="E27" s="734" t="s">
        <v>173</v>
      </c>
      <c r="F27" s="734"/>
      <c r="G27" s="734"/>
      <c r="H27" s="734"/>
      <c r="I27" s="734"/>
      <c r="J27" s="734"/>
      <c r="K27" s="734"/>
      <c r="L27" s="735"/>
      <c r="O27" s="208"/>
      <c r="P27" s="206" t="s">
        <v>100</v>
      </c>
      <c r="Q27" s="92" t="s">
        <v>97</v>
      </c>
      <c r="R27" s="92" t="s">
        <v>321</v>
      </c>
      <c r="S27" s="93">
        <f>$H$6</f>
        <v>0</v>
      </c>
      <c r="T27" s="93">
        <f>$I$6</f>
        <v>4</v>
      </c>
      <c r="U27" s="93">
        <f>$J$6</f>
        <v>6</v>
      </c>
      <c r="V27" s="93">
        <f>$K$6</f>
        <v>8</v>
      </c>
      <c r="W27" s="209">
        <f>$L$6</f>
        <v>10</v>
      </c>
      <c r="X27" s="92" t="s">
        <v>732</v>
      </c>
    </row>
    <row r="28" spans="1:24" ht="63.75" customHeight="1">
      <c r="A28" s="771" t="s">
        <v>3</v>
      </c>
      <c r="B28" s="2" t="s">
        <v>113</v>
      </c>
      <c r="C28" s="4" t="s">
        <v>69</v>
      </c>
      <c r="D28" s="82">
        <v>0</v>
      </c>
      <c r="E28" s="729" t="s">
        <v>169</v>
      </c>
      <c r="F28" s="730"/>
      <c r="G28" s="738"/>
      <c r="H28" s="736"/>
      <c r="I28" s="736"/>
      <c r="J28" s="736"/>
      <c r="K28" s="736"/>
      <c r="L28" s="736"/>
      <c r="O28" s="752"/>
      <c r="P28" s="754" t="str">
        <f>A28</f>
        <v>3.1</v>
      </c>
      <c r="Q28" s="750" t="str">
        <f>IF(R28="y","",MIN(S28:W28))</f>
        <v/>
      </c>
      <c r="R28" s="750" t="str">
        <f>IF(COUNT(S28:W28)=0,"Y","")</f>
        <v>Y</v>
      </c>
      <c r="S28" s="750" t="str">
        <f>IF(H28="x",$H$6,"")</f>
        <v/>
      </c>
      <c r="T28" s="750" t="str">
        <f>IF(I28="x",$I$6,"")</f>
        <v/>
      </c>
      <c r="U28" s="750" t="str">
        <f>IF(J28="x",$J$6,"")</f>
        <v/>
      </c>
      <c r="V28" s="750" t="str">
        <f>IF(K28="x",$K$6,"")</f>
        <v/>
      </c>
      <c r="W28" s="750" t="str">
        <f>IF(L28="x",$L$6,"")</f>
        <v/>
      </c>
      <c r="X28" s="750">
        <f t="shared" ref="X28:X40" si="20">IF(COUNTA(H28:L28)=0,0,IF(COUNTA(H28:L28)&lt;&gt;1,1,IF(ISERROR(HLOOKUP("X",H28:L28,1,0)),1,0)))</f>
        <v>0</v>
      </c>
    </row>
    <row r="29" spans="1:24" ht="37.5" customHeight="1">
      <c r="A29" s="772"/>
      <c r="B29" s="2" t="str">
        <f>VLOOKUP('NSA with 1st process'!A28,TS!$A$5:$C$52,3,0)</f>
        <v>TS: 7.4.1, 7.4.1.2</v>
      </c>
      <c r="C29" s="4"/>
      <c r="D29" s="82"/>
      <c r="E29" s="731"/>
      <c r="F29" s="732"/>
      <c r="G29" s="739"/>
      <c r="H29" s="737"/>
      <c r="I29" s="737"/>
      <c r="J29" s="737"/>
      <c r="K29" s="737"/>
      <c r="L29" s="737"/>
      <c r="O29" s="753"/>
      <c r="P29" s="755"/>
      <c r="Q29" s="751"/>
      <c r="R29" s="751"/>
      <c r="S29" s="751"/>
      <c r="T29" s="751"/>
      <c r="U29" s="751"/>
      <c r="V29" s="751"/>
      <c r="W29" s="751"/>
      <c r="X29" s="751"/>
    </row>
    <row r="30" spans="1:24" ht="118.5" customHeight="1">
      <c r="A30" s="771" t="s">
        <v>4</v>
      </c>
      <c r="B30" s="2" t="s">
        <v>114</v>
      </c>
      <c r="C30" s="4" t="s">
        <v>63</v>
      </c>
      <c r="D30" s="82" t="s">
        <v>101</v>
      </c>
      <c r="E30" s="729" t="s">
        <v>331</v>
      </c>
      <c r="F30" s="730"/>
      <c r="G30" s="738"/>
      <c r="H30" s="736"/>
      <c r="I30" s="736"/>
      <c r="J30" s="736"/>
      <c r="K30" s="736"/>
      <c r="L30" s="736"/>
      <c r="O30" s="752"/>
      <c r="P30" s="754" t="str">
        <f t="shared" ref="P30:P40" si="21">A30</f>
        <v>3.2</v>
      </c>
      <c r="Q30" s="750" t="str">
        <f t="shared" ref="Q30:Q40" si="22">IF(R30="y","",MIN(S30:W30))</f>
        <v/>
      </c>
      <c r="R30" s="750" t="str">
        <f t="shared" ref="R30:R40" si="23">IF(COUNT(S30:W30)=0,"Y","")</f>
        <v>Y</v>
      </c>
      <c r="S30" s="750" t="str">
        <f t="shared" ref="S30:S40" si="24">IF(H30="x",$H$6,"")</f>
        <v/>
      </c>
      <c r="T30" s="750" t="str">
        <f t="shared" ref="T30:T40" si="25">IF(I30="x",$I$6,"")</f>
        <v/>
      </c>
      <c r="U30" s="750" t="str">
        <f t="shared" ref="U30:U40" si="26">IF(J30="x",$J$6,"")</f>
        <v/>
      </c>
      <c r="V30" s="750" t="str">
        <f t="shared" ref="V30:V40" si="27">IF(K30="x",$K$6,"")</f>
        <v/>
      </c>
      <c r="W30" s="750" t="str">
        <f t="shared" ref="W30:W40" si="28">IF(L30="x",$L$6,"")</f>
        <v/>
      </c>
      <c r="X30" s="750">
        <f t="shared" si="20"/>
        <v>0</v>
      </c>
    </row>
    <row r="31" spans="1:24" ht="37.5" customHeight="1">
      <c r="A31" s="772"/>
      <c r="B31" s="2" t="str">
        <f>VLOOKUP('NSA with 1st process'!A30,TS!$A$5:$C$52,3,0)</f>
        <v>TS: 7.4.3, 7.4.3.1</v>
      </c>
      <c r="C31" s="4"/>
      <c r="D31" s="82"/>
      <c r="E31" s="731"/>
      <c r="F31" s="732"/>
      <c r="G31" s="739"/>
      <c r="H31" s="737"/>
      <c r="I31" s="737"/>
      <c r="J31" s="737"/>
      <c r="K31" s="737"/>
      <c r="L31" s="737"/>
      <c r="O31" s="753"/>
      <c r="P31" s="755"/>
      <c r="Q31" s="751"/>
      <c r="R31" s="751"/>
      <c r="S31" s="751"/>
      <c r="T31" s="751"/>
      <c r="U31" s="751"/>
      <c r="V31" s="751"/>
      <c r="W31" s="751"/>
      <c r="X31" s="751"/>
    </row>
    <row r="32" spans="1:24" ht="113.25" customHeight="1">
      <c r="A32" s="771" t="s">
        <v>5</v>
      </c>
      <c r="B32" s="2" t="s">
        <v>382</v>
      </c>
      <c r="C32" s="4" t="s">
        <v>70</v>
      </c>
      <c r="D32" s="82" t="s">
        <v>102</v>
      </c>
      <c r="E32" s="729" t="s">
        <v>360</v>
      </c>
      <c r="F32" s="730"/>
      <c r="G32" s="738"/>
      <c r="H32" s="736"/>
      <c r="I32" s="736"/>
      <c r="J32" s="736"/>
      <c r="K32" s="736"/>
      <c r="L32" s="736"/>
      <c r="O32" s="752"/>
      <c r="P32" s="754" t="str">
        <f t="shared" si="21"/>
        <v>3.3</v>
      </c>
      <c r="Q32" s="750" t="str">
        <f t="shared" si="22"/>
        <v/>
      </c>
      <c r="R32" s="750" t="str">
        <f t="shared" si="23"/>
        <v>Y</v>
      </c>
      <c r="S32" s="750" t="str">
        <f t="shared" si="24"/>
        <v/>
      </c>
      <c r="T32" s="750" t="str">
        <f t="shared" si="25"/>
        <v/>
      </c>
      <c r="U32" s="750" t="str">
        <f t="shared" si="26"/>
        <v/>
      </c>
      <c r="V32" s="750" t="str">
        <f t="shared" si="27"/>
        <v/>
      </c>
      <c r="W32" s="750" t="str">
        <f t="shared" si="28"/>
        <v/>
      </c>
      <c r="X32" s="750">
        <f t="shared" si="20"/>
        <v>0</v>
      </c>
    </row>
    <row r="33" spans="1:24" ht="37.5" customHeight="1">
      <c r="A33" s="772"/>
      <c r="B33" s="2" t="str">
        <f>VLOOKUP('NSA with 1st process'!A32,TS!$A$5:$C$52,3,0)</f>
        <v>TS: 7.4.3, 7.4.3.2</v>
      </c>
      <c r="C33" s="4"/>
      <c r="D33" s="82"/>
      <c r="E33" s="731"/>
      <c r="F33" s="732"/>
      <c r="G33" s="739"/>
      <c r="H33" s="737"/>
      <c r="I33" s="737"/>
      <c r="J33" s="737"/>
      <c r="K33" s="737"/>
      <c r="L33" s="737"/>
      <c r="O33" s="753"/>
      <c r="P33" s="755"/>
      <c r="Q33" s="751"/>
      <c r="R33" s="751"/>
      <c r="S33" s="751"/>
      <c r="T33" s="751"/>
      <c r="U33" s="751"/>
      <c r="V33" s="751"/>
      <c r="W33" s="751"/>
      <c r="X33" s="751"/>
    </row>
    <row r="34" spans="1:24" ht="144.75" customHeight="1">
      <c r="A34" s="771" t="s">
        <v>6</v>
      </c>
      <c r="B34" s="2" t="s">
        <v>115</v>
      </c>
      <c r="C34" s="4" t="s">
        <v>71</v>
      </c>
      <c r="D34" s="82" t="s">
        <v>9</v>
      </c>
      <c r="E34" s="729" t="s">
        <v>339</v>
      </c>
      <c r="F34" s="730"/>
      <c r="G34" s="738"/>
      <c r="H34" s="736"/>
      <c r="I34" s="736"/>
      <c r="J34" s="736"/>
      <c r="K34" s="736"/>
      <c r="L34" s="736"/>
      <c r="O34" s="752"/>
      <c r="P34" s="754" t="str">
        <f t="shared" si="21"/>
        <v>3.4</v>
      </c>
      <c r="Q34" s="750" t="str">
        <f t="shared" si="22"/>
        <v/>
      </c>
      <c r="R34" s="750" t="str">
        <f t="shared" si="23"/>
        <v>Y</v>
      </c>
      <c r="S34" s="750" t="str">
        <f t="shared" si="24"/>
        <v/>
      </c>
      <c r="T34" s="750" t="str">
        <f t="shared" si="25"/>
        <v/>
      </c>
      <c r="U34" s="750" t="str">
        <f t="shared" si="26"/>
        <v/>
      </c>
      <c r="V34" s="750" t="str">
        <f t="shared" si="27"/>
        <v/>
      </c>
      <c r="W34" s="750" t="str">
        <f t="shared" si="28"/>
        <v/>
      </c>
      <c r="X34" s="750">
        <f t="shared" si="20"/>
        <v>0</v>
      </c>
    </row>
    <row r="35" spans="1:24" ht="37.5" customHeight="1">
      <c r="A35" s="772"/>
      <c r="B35" s="2" t="str">
        <f>VLOOKUP('NSA with 1st process'!A34,TS!$A$5:$C$52,3,0)</f>
        <v>TS: 7.3.5, 7.3.6</v>
      </c>
      <c r="C35" s="4"/>
      <c r="D35" s="82"/>
      <c r="E35" s="731"/>
      <c r="F35" s="732"/>
      <c r="G35" s="739"/>
      <c r="H35" s="737"/>
      <c r="I35" s="737"/>
      <c r="J35" s="737"/>
      <c r="K35" s="737"/>
      <c r="L35" s="737"/>
      <c r="O35" s="753"/>
      <c r="P35" s="755"/>
      <c r="Q35" s="751"/>
      <c r="R35" s="751"/>
      <c r="S35" s="751"/>
      <c r="T35" s="751"/>
      <c r="U35" s="751"/>
      <c r="V35" s="751"/>
      <c r="W35" s="751"/>
      <c r="X35" s="751"/>
    </row>
    <row r="36" spans="1:24" ht="124.5" customHeight="1">
      <c r="A36" s="771" t="s">
        <v>7</v>
      </c>
      <c r="B36" s="2" t="s">
        <v>116</v>
      </c>
      <c r="C36" s="4" t="s">
        <v>72</v>
      </c>
      <c r="D36" s="82" t="s">
        <v>14</v>
      </c>
      <c r="E36" s="729" t="s">
        <v>340</v>
      </c>
      <c r="F36" s="730"/>
      <c r="G36" s="738"/>
      <c r="H36" s="736"/>
      <c r="I36" s="736"/>
      <c r="J36" s="736"/>
      <c r="K36" s="736"/>
      <c r="L36" s="736"/>
      <c r="O36" s="752"/>
      <c r="P36" s="754" t="str">
        <f t="shared" si="21"/>
        <v>3.5</v>
      </c>
      <c r="Q36" s="750" t="str">
        <f t="shared" si="22"/>
        <v/>
      </c>
      <c r="R36" s="750" t="str">
        <f t="shared" si="23"/>
        <v>Y</v>
      </c>
      <c r="S36" s="750" t="str">
        <f t="shared" si="24"/>
        <v/>
      </c>
      <c r="T36" s="750" t="str">
        <f t="shared" si="25"/>
        <v/>
      </c>
      <c r="U36" s="750" t="str">
        <f t="shared" si="26"/>
        <v/>
      </c>
      <c r="V36" s="750" t="str">
        <f t="shared" si="27"/>
        <v/>
      </c>
      <c r="W36" s="750" t="str">
        <f t="shared" si="28"/>
        <v/>
      </c>
      <c r="X36" s="750">
        <f t="shared" si="20"/>
        <v>0</v>
      </c>
    </row>
    <row r="37" spans="1:24" ht="37.5" customHeight="1">
      <c r="A37" s="772"/>
      <c r="B37" s="2" t="str">
        <f>VLOOKUP('NSA with 1st process'!A36,TS!$A$5:$C$52,3,0)</f>
        <v>TS: 7.5.1.6</v>
      </c>
      <c r="C37" s="4"/>
      <c r="D37" s="82"/>
      <c r="E37" s="731"/>
      <c r="F37" s="732"/>
      <c r="G37" s="739"/>
      <c r="H37" s="737"/>
      <c r="I37" s="737"/>
      <c r="J37" s="737"/>
      <c r="K37" s="737"/>
      <c r="L37" s="737"/>
      <c r="O37" s="753"/>
      <c r="P37" s="755"/>
      <c r="Q37" s="751"/>
      <c r="R37" s="751"/>
      <c r="S37" s="751"/>
      <c r="T37" s="751"/>
      <c r="U37" s="751"/>
      <c r="V37" s="751"/>
      <c r="W37" s="751"/>
      <c r="X37" s="751"/>
    </row>
    <row r="38" spans="1:24" ht="144" customHeight="1">
      <c r="A38" s="771" t="s">
        <v>8</v>
      </c>
      <c r="B38" s="2" t="s">
        <v>117</v>
      </c>
      <c r="C38" s="4" t="s">
        <v>73</v>
      </c>
      <c r="D38" s="82" t="s">
        <v>15</v>
      </c>
      <c r="E38" s="729" t="s">
        <v>341</v>
      </c>
      <c r="F38" s="730"/>
      <c r="G38" s="738"/>
      <c r="H38" s="736"/>
      <c r="I38" s="736"/>
      <c r="J38" s="736"/>
      <c r="K38" s="736"/>
      <c r="L38" s="736"/>
      <c r="O38" s="752"/>
      <c r="P38" s="754" t="str">
        <f t="shared" si="21"/>
        <v>3.6</v>
      </c>
      <c r="Q38" s="750" t="str">
        <f t="shared" si="22"/>
        <v/>
      </c>
      <c r="R38" s="750" t="str">
        <f t="shared" si="23"/>
        <v>Y</v>
      </c>
      <c r="S38" s="750" t="str">
        <f t="shared" si="24"/>
        <v/>
      </c>
      <c r="T38" s="750" t="str">
        <f t="shared" si="25"/>
        <v/>
      </c>
      <c r="U38" s="750" t="str">
        <f t="shared" si="26"/>
        <v/>
      </c>
      <c r="V38" s="750" t="str">
        <f t="shared" si="27"/>
        <v/>
      </c>
      <c r="W38" s="750" t="str">
        <f t="shared" si="28"/>
        <v/>
      </c>
      <c r="X38" s="750">
        <f t="shared" si="20"/>
        <v>0</v>
      </c>
    </row>
    <row r="39" spans="1:24" ht="37.5" customHeight="1">
      <c r="A39" s="772"/>
      <c r="B39" s="2" t="str">
        <f>VLOOKUP('NSA with 1st process'!A38,TS!$A$5:$C$52,3,0)</f>
        <v>TS: 6.2.1, 6.2.2, 7.5.5.1</v>
      </c>
      <c r="C39" s="4"/>
      <c r="D39" s="82"/>
      <c r="E39" s="731"/>
      <c r="F39" s="732"/>
      <c r="G39" s="739"/>
      <c r="H39" s="737"/>
      <c r="I39" s="737"/>
      <c r="J39" s="737"/>
      <c r="K39" s="737"/>
      <c r="L39" s="737"/>
      <c r="O39" s="753"/>
      <c r="P39" s="755"/>
      <c r="Q39" s="751"/>
      <c r="R39" s="751"/>
      <c r="S39" s="751"/>
      <c r="T39" s="751"/>
      <c r="U39" s="751"/>
      <c r="V39" s="751"/>
      <c r="W39" s="751"/>
      <c r="X39" s="751"/>
    </row>
    <row r="40" spans="1:24" ht="172.5" customHeight="1">
      <c r="A40" s="790" t="s">
        <v>39</v>
      </c>
      <c r="B40" s="2" t="s">
        <v>366</v>
      </c>
      <c r="C40" s="4" t="s">
        <v>74</v>
      </c>
      <c r="D40" s="82" t="s">
        <v>16</v>
      </c>
      <c r="E40" s="733" t="s">
        <v>361</v>
      </c>
      <c r="F40" s="730"/>
      <c r="G40" s="738"/>
      <c r="H40" s="736"/>
      <c r="I40" s="736"/>
      <c r="J40" s="736"/>
      <c r="K40" s="736"/>
      <c r="L40" s="736"/>
      <c r="O40" s="752"/>
      <c r="P40" s="754" t="str">
        <f t="shared" si="21"/>
        <v>3.7</v>
      </c>
      <c r="Q40" s="750" t="str">
        <f t="shared" si="22"/>
        <v/>
      </c>
      <c r="R40" s="750" t="str">
        <f t="shared" si="23"/>
        <v>Y</v>
      </c>
      <c r="S40" s="750" t="str">
        <f t="shared" si="24"/>
        <v/>
      </c>
      <c r="T40" s="750" t="str">
        <f t="shared" si="25"/>
        <v/>
      </c>
      <c r="U40" s="750" t="str">
        <f t="shared" si="26"/>
        <v/>
      </c>
      <c r="V40" s="750" t="str">
        <f t="shared" si="27"/>
        <v/>
      </c>
      <c r="W40" s="750" t="str">
        <f t="shared" si="28"/>
        <v/>
      </c>
      <c r="X40" s="750">
        <f t="shared" si="20"/>
        <v>0</v>
      </c>
    </row>
    <row r="41" spans="1:24" ht="37.5" customHeight="1">
      <c r="A41" s="790"/>
      <c r="B41" s="2" t="str">
        <f>VLOOKUP('NSA with 1st process'!A40,TS!$A$5:$C$52,3,0)</f>
        <v>TS: 6.2.2.2</v>
      </c>
      <c r="C41" s="182"/>
      <c r="D41" s="178"/>
      <c r="E41" s="726"/>
      <c r="F41" s="732"/>
      <c r="G41" s="739"/>
      <c r="H41" s="737"/>
      <c r="I41" s="737"/>
      <c r="J41" s="737"/>
      <c r="K41" s="737"/>
      <c r="L41" s="737"/>
      <c r="O41" s="753"/>
      <c r="P41" s="755"/>
      <c r="Q41" s="751"/>
      <c r="R41" s="751"/>
      <c r="S41" s="751"/>
      <c r="T41" s="751"/>
      <c r="U41" s="751"/>
      <c r="V41" s="751"/>
      <c r="W41" s="751"/>
      <c r="X41" s="751"/>
    </row>
    <row r="42" spans="1:24" ht="32.25" customHeight="1">
      <c r="A42" s="766" t="s">
        <v>273</v>
      </c>
      <c r="B42" s="767"/>
      <c r="C42" s="95"/>
      <c r="D42" s="95"/>
      <c r="E42" s="734" t="s">
        <v>325</v>
      </c>
      <c r="F42" s="734"/>
      <c r="G42" s="734"/>
      <c r="H42" s="734"/>
      <c r="I42" s="734"/>
      <c r="J42" s="734"/>
      <c r="K42" s="734"/>
      <c r="L42" s="735"/>
      <c r="O42" s="208"/>
      <c r="P42" s="206" t="s">
        <v>100</v>
      </c>
      <c r="Q42" s="92" t="s">
        <v>97</v>
      </c>
      <c r="R42" s="92" t="s">
        <v>321</v>
      </c>
      <c r="S42" s="93">
        <f>$H$6</f>
        <v>0</v>
      </c>
      <c r="T42" s="93">
        <f>$I$6</f>
        <v>4</v>
      </c>
      <c r="U42" s="93">
        <f>$J$6</f>
        <v>6</v>
      </c>
      <c r="V42" s="93">
        <f>$K$6</f>
        <v>8</v>
      </c>
      <c r="W42" s="209">
        <f>$L$6</f>
        <v>10</v>
      </c>
      <c r="X42" s="92" t="s">
        <v>732</v>
      </c>
    </row>
    <row r="43" spans="1:24" ht="99" customHeight="1">
      <c r="A43" s="764" t="s">
        <v>165</v>
      </c>
      <c r="B43" s="2" t="s">
        <v>381</v>
      </c>
      <c r="C43" s="4" t="s">
        <v>75</v>
      </c>
      <c r="D43" s="82" t="s">
        <v>17</v>
      </c>
      <c r="E43" s="729" t="s">
        <v>312</v>
      </c>
      <c r="F43" s="730"/>
      <c r="G43" s="738"/>
      <c r="H43" s="736"/>
      <c r="I43" s="736"/>
      <c r="J43" s="736"/>
      <c r="K43" s="736"/>
      <c r="L43" s="736"/>
      <c r="O43" s="752"/>
      <c r="P43" s="754" t="str">
        <f>A43</f>
        <v>4.1.1</v>
      </c>
      <c r="Q43" s="750" t="str">
        <f>IF(R43="y","",MIN(S43:W43))</f>
        <v/>
      </c>
      <c r="R43" s="750" t="str">
        <f>IF(COUNT(S43:W43)=0,"Y","")</f>
        <v>Y</v>
      </c>
      <c r="S43" s="750" t="str">
        <f>IF(H43="x",$H$6,"")</f>
        <v/>
      </c>
      <c r="T43" s="750" t="str">
        <f>IF(I43="x",$I$6,"")</f>
        <v/>
      </c>
      <c r="U43" s="750" t="str">
        <f>IF(J43="x",$J$6,"")</f>
        <v/>
      </c>
      <c r="V43" s="750" t="str">
        <f>IF(K43="x",$K$6,"")</f>
        <v/>
      </c>
      <c r="W43" s="750" t="str">
        <f>IF(L43="x",$L$6,"")</f>
        <v/>
      </c>
      <c r="X43" s="750">
        <f t="shared" ref="X43:X51" si="29">IF(COUNTA(H43:L43)=0,0,IF(COUNTA(H43:L43)&lt;&gt;1,1,IF(ISERROR(HLOOKUP("X",H43:L43,1,0)),1,0)))</f>
        <v>0</v>
      </c>
    </row>
    <row r="44" spans="1:24" ht="37.5" customHeight="1">
      <c r="A44" s="765"/>
      <c r="B44" s="2" t="str">
        <f>VLOOKUP('NSA with 1st process'!A43,TS!$A$5:$C$52,3,0)</f>
        <v>TS: 5.5.1.1</v>
      </c>
      <c r="C44" s="4"/>
      <c r="D44" s="82"/>
      <c r="E44" s="731"/>
      <c r="F44" s="732"/>
      <c r="G44" s="739"/>
      <c r="H44" s="737"/>
      <c r="I44" s="737"/>
      <c r="J44" s="737"/>
      <c r="K44" s="737"/>
      <c r="L44" s="737"/>
      <c r="O44" s="753"/>
      <c r="P44" s="755"/>
      <c r="Q44" s="751"/>
      <c r="R44" s="751"/>
      <c r="S44" s="751"/>
      <c r="T44" s="751"/>
      <c r="U44" s="751"/>
      <c r="V44" s="751"/>
      <c r="W44" s="751"/>
      <c r="X44" s="751"/>
    </row>
    <row r="45" spans="1:24" ht="99.75" customHeight="1">
      <c r="A45" s="764" t="s">
        <v>40</v>
      </c>
      <c r="B45" s="2" t="s">
        <v>118</v>
      </c>
      <c r="C45" s="4" t="s">
        <v>76</v>
      </c>
      <c r="D45" s="82" t="s">
        <v>18</v>
      </c>
      <c r="E45" s="729" t="s">
        <v>362</v>
      </c>
      <c r="F45" s="730"/>
      <c r="G45" s="738"/>
      <c r="H45" s="736"/>
      <c r="I45" s="736"/>
      <c r="J45" s="736"/>
      <c r="K45" s="736"/>
      <c r="L45" s="736"/>
      <c r="O45" s="752"/>
      <c r="P45" s="754" t="str">
        <f t="shared" ref="P45:P98" si="30">A45</f>
        <v>4.1.2</v>
      </c>
      <c r="Q45" s="750" t="str">
        <f t="shared" ref="Q45:Q98" si="31">IF(R45="y","",MIN(S45:W45))</f>
        <v/>
      </c>
      <c r="R45" s="750" t="str">
        <f t="shared" ref="R45:R98" si="32">IF(COUNT(S45:W45)=0,"Y","")</f>
        <v>Y</v>
      </c>
      <c r="S45" s="750" t="str">
        <f t="shared" ref="S45:T98" si="33">IF(H45="x",$I$6,"")</f>
        <v/>
      </c>
      <c r="T45" s="750" t="str">
        <f t="shared" si="33"/>
        <v/>
      </c>
      <c r="U45" s="750" t="str">
        <f t="shared" ref="U45:U98" si="34">IF(J45="x",$J$6,"")</f>
        <v/>
      </c>
      <c r="V45" s="750" t="str">
        <f t="shared" ref="V45:V98" si="35">IF(K45="x",$K$6,"")</f>
        <v/>
      </c>
      <c r="W45" s="750" t="str">
        <f t="shared" ref="W45:W98" si="36">IF(L45="x",$L$6,"")</f>
        <v/>
      </c>
      <c r="X45" s="750">
        <f t="shared" si="29"/>
        <v>0</v>
      </c>
    </row>
    <row r="46" spans="1:24" ht="37.5" customHeight="1">
      <c r="A46" s="765"/>
      <c r="B46" s="2" t="str">
        <f>VLOOKUP('NSA with 1st process'!A45,TS!$A$5:$C$52,3,0)</f>
        <v>TS: 6.2.2.4</v>
      </c>
      <c r="C46" s="4"/>
      <c r="D46" s="82"/>
      <c r="E46" s="731"/>
      <c r="F46" s="732"/>
      <c r="G46" s="739"/>
      <c r="H46" s="737"/>
      <c r="I46" s="737"/>
      <c r="J46" s="737"/>
      <c r="K46" s="737"/>
      <c r="L46" s="737"/>
      <c r="O46" s="753"/>
      <c r="P46" s="755"/>
      <c r="Q46" s="751"/>
      <c r="R46" s="751"/>
      <c r="S46" s="751"/>
      <c r="T46" s="751"/>
      <c r="U46" s="751"/>
      <c r="V46" s="751"/>
      <c r="W46" s="751"/>
      <c r="X46" s="751"/>
    </row>
    <row r="47" spans="1:24" ht="122.25" customHeight="1">
      <c r="A47" s="764" t="s">
        <v>41</v>
      </c>
      <c r="B47" s="2" t="s">
        <v>380</v>
      </c>
      <c r="C47" s="4" t="s">
        <v>77</v>
      </c>
      <c r="D47" s="82" t="s">
        <v>19</v>
      </c>
      <c r="E47" s="729" t="s">
        <v>342</v>
      </c>
      <c r="F47" s="730"/>
      <c r="G47" s="738"/>
      <c r="H47" s="736"/>
      <c r="I47" s="736"/>
      <c r="J47" s="736"/>
      <c r="K47" s="736"/>
      <c r="L47" s="736"/>
      <c r="O47" s="752"/>
      <c r="P47" s="754" t="str">
        <f t="shared" si="30"/>
        <v>4.1.3</v>
      </c>
      <c r="Q47" s="750" t="str">
        <f t="shared" si="31"/>
        <v/>
      </c>
      <c r="R47" s="750" t="str">
        <f t="shared" si="32"/>
        <v>Y</v>
      </c>
      <c r="S47" s="750" t="str">
        <f t="shared" ref="S47:S98" si="37">IF(H47="x",$H$6,"")</f>
        <v/>
      </c>
      <c r="T47" s="750" t="str">
        <f t="shared" si="33"/>
        <v/>
      </c>
      <c r="U47" s="750" t="str">
        <f t="shared" si="34"/>
        <v/>
      </c>
      <c r="V47" s="750" t="str">
        <f t="shared" si="35"/>
        <v/>
      </c>
      <c r="W47" s="750" t="str">
        <f t="shared" si="36"/>
        <v/>
      </c>
      <c r="X47" s="750">
        <f t="shared" si="29"/>
        <v>0</v>
      </c>
    </row>
    <row r="48" spans="1:24" ht="37.5" customHeight="1">
      <c r="A48" s="765"/>
      <c r="B48" s="2" t="str">
        <f>VLOOKUP('NSA with 1st process'!A47,TS!$A$5:$C$52,3,0)</f>
        <v>TS: 6.2.2.2, 6.2.2.3</v>
      </c>
      <c r="C48" s="4"/>
      <c r="D48" s="82"/>
      <c r="E48" s="731"/>
      <c r="F48" s="732"/>
      <c r="G48" s="739"/>
      <c r="H48" s="737"/>
      <c r="I48" s="737"/>
      <c r="J48" s="737"/>
      <c r="K48" s="737"/>
      <c r="L48" s="737"/>
      <c r="O48" s="753"/>
      <c r="P48" s="755"/>
      <c r="Q48" s="751"/>
      <c r="R48" s="751"/>
      <c r="S48" s="751"/>
      <c r="T48" s="751"/>
      <c r="U48" s="751"/>
      <c r="V48" s="751"/>
      <c r="W48" s="751"/>
      <c r="X48" s="751"/>
    </row>
    <row r="49" spans="1:24" ht="98.25" customHeight="1">
      <c r="A49" s="764" t="s">
        <v>42</v>
      </c>
      <c r="B49" s="2" t="s">
        <v>367</v>
      </c>
      <c r="C49" s="4" t="s">
        <v>78</v>
      </c>
      <c r="D49" s="82" t="s">
        <v>20</v>
      </c>
      <c r="E49" s="729" t="s">
        <v>343</v>
      </c>
      <c r="F49" s="730"/>
      <c r="G49" s="738"/>
      <c r="H49" s="736"/>
      <c r="I49" s="736"/>
      <c r="J49" s="736"/>
      <c r="K49" s="736"/>
      <c r="L49" s="736"/>
      <c r="O49" s="752"/>
      <c r="P49" s="754" t="str">
        <f t="shared" si="30"/>
        <v>4.1.4</v>
      </c>
      <c r="Q49" s="750" t="str">
        <f t="shared" si="31"/>
        <v/>
      </c>
      <c r="R49" s="750" t="str">
        <f t="shared" si="32"/>
        <v>Y</v>
      </c>
      <c r="S49" s="750" t="str">
        <f t="shared" si="37"/>
        <v/>
      </c>
      <c r="T49" s="750" t="str">
        <f t="shared" si="33"/>
        <v/>
      </c>
      <c r="U49" s="750" t="str">
        <f t="shared" si="34"/>
        <v/>
      </c>
      <c r="V49" s="750" t="str">
        <f t="shared" si="35"/>
        <v/>
      </c>
      <c r="W49" s="750" t="str">
        <f t="shared" si="36"/>
        <v/>
      </c>
      <c r="X49" s="750">
        <f t="shared" si="29"/>
        <v>0</v>
      </c>
    </row>
    <row r="50" spans="1:24" ht="37.5" customHeight="1">
      <c r="A50" s="765"/>
      <c r="B50" s="2" t="str">
        <f>VLOOKUP('NSA with 1st process'!A49,TS!$A$5:$C$52,3,0)</f>
        <v>TS: 6.2.2.2</v>
      </c>
      <c r="C50" s="4"/>
      <c r="D50" s="82"/>
      <c r="E50" s="731"/>
      <c r="F50" s="732"/>
      <c r="G50" s="739"/>
      <c r="H50" s="737"/>
      <c r="I50" s="737"/>
      <c r="J50" s="737"/>
      <c r="K50" s="737"/>
      <c r="L50" s="737"/>
      <c r="O50" s="753"/>
      <c r="P50" s="755"/>
      <c r="Q50" s="751"/>
      <c r="R50" s="751"/>
      <c r="S50" s="751"/>
      <c r="T50" s="751"/>
      <c r="U50" s="751"/>
      <c r="V50" s="751"/>
      <c r="W50" s="751"/>
      <c r="X50" s="751"/>
    </row>
    <row r="51" spans="1:24" ht="123" customHeight="1">
      <c r="A51" s="791" t="s">
        <v>43</v>
      </c>
      <c r="B51" s="2" t="s">
        <v>119</v>
      </c>
      <c r="C51" s="4" t="s">
        <v>79</v>
      </c>
      <c r="D51" s="82" t="s">
        <v>21</v>
      </c>
      <c r="E51" s="733" t="s">
        <v>344</v>
      </c>
      <c r="F51" s="730"/>
      <c r="G51" s="738"/>
      <c r="H51" s="736"/>
      <c r="I51" s="736"/>
      <c r="J51" s="736"/>
      <c r="K51" s="736"/>
      <c r="L51" s="736"/>
      <c r="O51" s="752"/>
      <c r="P51" s="754" t="str">
        <f t="shared" si="30"/>
        <v>4.1.5</v>
      </c>
      <c r="Q51" s="750" t="str">
        <f t="shared" si="31"/>
        <v/>
      </c>
      <c r="R51" s="750" t="str">
        <f t="shared" si="32"/>
        <v>Y</v>
      </c>
      <c r="S51" s="750" t="str">
        <f t="shared" si="37"/>
        <v/>
      </c>
      <c r="T51" s="750" t="str">
        <f t="shared" si="33"/>
        <v/>
      </c>
      <c r="U51" s="750" t="str">
        <f t="shared" si="34"/>
        <v/>
      </c>
      <c r="V51" s="750" t="str">
        <f t="shared" si="35"/>
        <v/>
      </c>
      <c r="W51" s="750" t="str">
        <f t="shared" si="36"/>
        <v/>
      </c>
      <c r="X51" s="750">
        <f t="shared" si="29"/>
        <v>0</v>
      </c>
    </row>
    <row r="52" spans="1:24" ht="37.5" customHeight="1">
      <c r="A52" s="791"/>
      <c r="B52" s="2" t="str">
        <f>VLOOKUP('NSA with 1st process'!A51,TS!$A$5:$C$52,3,0)</f>
        <v>TS: 6.2.2.4</v>
      </c>
      <c r="C52" s="182"/>
      <c r="D52" s="178"/>
      <c r="E52" s="726"/>
      <c r="F52" s="732"/>
      <c r="G52" s="739"/>
      <c r="H52" s="737"/>
      <c r="I52" s="737"/>
      <c r="J52" s="737"/>
      <c r="K52" s="737"/>
      <c r="L52" s="737"/>
      <c r="O52" s="753"/>
      <c r="P52" s="755"/>
      <c r="Q52" s="751"/>
      <c r="R52" s="751"/>
      <c r="S52" s="751"/>
      <c r="T52" s="751"/>
      <c r="U52" s="751"/>
      <c r="V52" s="751"/>
      <c r="W52" s="751"/>
      <c r="X52" s="751"/>
    </row>
    <row r="53" spans="1:24" ht="33.75" customHeight="1">
      <c r="A53" s="762" t="s">
        <v>273</v>
      </c>
      <c r="B53" s="762"/>
      <c r="C53" s="95"/>
      <c r="D53" s="95"/>
      <c r="E53" s="734" t="s">
        <v>326</v>
      </c>
      <c r="F53" s="734"/>
      <c r="G53" s="734"/>
      <c r="H53" s="734"/>
      <c r="I53" s="734"/>
      <c r="J53" s="734"/>
      <c r="K53" s="734"/>
      <c r="L53" s="735"/>
      <c r="O53" s="208"/>
      <c r="P53" s="206" t="s">
        <v>100</v>
      </c>
      <c r="Q53" s="92" t="s">
        <v>97</v>
      </c>
      <c r="R53" s="92" t="s">
        <v>321</v>
      </c>
      <c r="S53" s="93">
        <f>$H$6</f>
        <v>0</v>
      </c>
      <c r="T53" s="93">
        <f>$I$6</f>
        <v>4</v>
      </c>
      <c r="U53" s="93">
        <f>$J$6</f>
        <v>6</v>
      </c>
      <c r="V53" s="93">
        <f>$K$6</f>
        <v>8</v>
      </c>
      <c r="W53" s="209">
        <f>$L$6</f>
        <v>10</v>
      </c>
      <c r="X53" s="92" t="s">
        <v>732</v>
      </c>
    </row>
    <row r="54" spans="1:24" ht="111.75" customHeight="1">
      <c r="A54" s="764" t="s">
        <v>163</v>
      </c>
      <c r="B54" s="2" t="s">
        <v>120</v>
      </c>
      <c r="C54" s="4" t="s">
        <v>80</v>
      </c>
      <c r="D54" s="82" t="s">
        <v>105</v>
      </c>
      <c r="E54" s="729" t="s">
        <v>345</v>
      </c>
      <c r="F54" s="730"/>
      <c r="G54" s="738"/>
      <c r="H54" s="736"/>
      <c r="I54" s="736"/>
      <c r="J54" s="736"/>
      <c r="K54" s="736"/>
      <c r="L54" s="736"/>
      <c r="O54" s="752"/>
      <c r="P54" s="754" t="str">
        <f t="shared" si="30"/>
        <v>4.2.1</v>
      </c>
      <c r="Q54" s="750" t="str">
        <f t="shared" si="31"/>
        <v/>
      </c>
      <c r="R54" s="750" t="str">
        <f t="shared" si="32"/>
        <v>Y</v>
      </c>
      <c r="S54" s="750" t="str">
        <f t="shared" si="37"/>
        <v/>
      </c>
      <c r="T54" s="750" t="str">
        <f t="shared" si="33"/>
        <v/>
      </c>
      <c r="U54" s="750" t="str">
        <f t="shared" si="34"/>
        <v/>
      </c>
      <c r="V54" s="750" t="str">
        <f t="shared" si="35"/>
        <v/>
      </c>
      <c r="W54" s="750" t="str">
        <f t="shared" si="36"/>
        <v/>
      </c>
      <c r="X54" s="750">
        <f t="shared" ref="X54:X72" si="38">IF(COUNTA(H54:L54)=0,0,IF(COUNTA(H54:L54)&lt;&gt;1,1,IF(ISERROR(HLOOKUP("X",H54:L54,1,0)),1,0)))</f>
        <v>0</v>
      </c>
    </row>
    <row r="55" spans="1:24" ht="37.5" customHeight="1">
      <c r="A55" s="765"/>
      <c r="B55" s="2" t="str">
        <f>VLOOKUP('NSA with 1st process'!A54,TS!$A$5:$C$52,3,0)</f>
        <v>TS: 8.2.2.3</v>
      </c>
      <c r="C55" s="4"/>
      <c r="D55" s="82"/>
      <c r="E55" s="731"/>
      <c r="F55" s="732"/>
      <c r="G55" s="739"/>
      <c r="H55" s="737"/>
      <c r="I55" s="737"/>
      <c r="J55" s="737"/>
      <c r="K55" s="737"/>
      <c r="L55" s="737"/>
      <c r="O55" s="753"/>
      <c r="P55" s="755"/>
      <c r="Q55" s="751"/>
      <c r="R55" s="751"/>
      <c r="S55" s="751"/>
      <c r="T55" s="751"/>
      <c r="U55" s="751"/>
      <c r="V55" s="751"/>
      <c r="W55" s="751"/>
      <c r="X55" s="751"/>
    </row>
    <row r="56" spans="1:24" ht="93.75" customHeight="1">
      <c r="A56" s="764" t="s">
        <v>162</v>
      </c>
      <c r="B56" s="2" t="s">
        <v>379</v>
      </c>
      <c r="C56" s="4" t="s">
        <v>81</v>
      </c>
      <c r="D56" s="82" t="s">
        <v>168</v>
      </c>
      <c r="E56" s="729" t="s">
        <v>346</v>
      </c>
      <c r="F56" s="730"/>
      <c r="G56" s="738"/>
      <c r="H56" s="736"/>
      <c r="I56" s="736"/>
      <c r="J56" s="736"/>
      <c r="K56" s="736"/>
      <c r="L56" s="736"/>
      <c r="O56" s="752"/>
      <c r="P56" s="754" t="str">
        <f t="shared" si="30"/>
        <v>4.2.2</v>
      </c>
      <c r="Q56" s="750" t="str">
        <f t="shared" si="31"/>
        <v/>
      </c>
      <c r="R56" s="750" t="str">
        <f t="shared" si="32"/>
        <v>Y</v>
      </c>
      <c r="S56" s="750" t="str">
        <f t="shared" si="37"/>
        <v/>
      </c>
      <c r="T56" s="750" t="str">
        <f t="shared" si="33"/>
        <v/>
      </c>
      <c r="U56" s="750" t="str">
        <f t="shared" si="34"/>
        <v/>
      </c>
      <c r="V56" s="750" t="str">
        <f t="shared" si="35"/>
        <v/>
      </c>
      <c r="W56" s="750" t="str">
        <f t="shared" si="36"/>
        <v/>
      </c>
      <c r="X56" s="750">
        <f t="shared" si="38"/>
        <v>0</v>
      </c>
    </row>
    <row r="57" spans="1:24" ht="37.5" customHeight="1">
      <c r="A57" s="765"/>
      <c r="B57" s="2" t="str">
        <f>VLOOKUP('NSA with 1st process'!A56,TS!$A$5:$C$52,3,0)</f>
        <v>TS: 8.2.3.1</v>
      </c>
      <c r="C57" s="4"/>
      <c r="D57" s="82"/>
      <c r="E57" s="731"/>
      <c r="F57" s="732"/>
      <c r="G57" s="739"/>
      <c r="H57" s="737"/>
      <c r="I57" s="737"/>
      <c r="J57" s="737"/>
      <c r="K57" s="737"/>
      <c r="L57" s="737"/>
      <c r="O57" s="753"/>
      <c r="P57" s="755"/>
      <c r="Q57" s="751"/>
      <c r="R57" s="751"/>
      <c r="S57" s="751"/>
      <c r="T57" s="751"/>
      <c r="U57" s="751"/>
      <c r="V57" s="751"/>
      <c r="W57" s="751"/>
      <c r="X57" s="751"/>
    </row>
    <row r="58" spans="1:24" ht="93.75" customHeight="1">
      <c r="A58" s="764" t="s">
        <v>166</v>
      </c>
      <c r="B58" s="2" t="s">
        <v>368</v>
      </c>
      <c r="C58" s="4" t="s">
        <v>82</v>
      </c>
      <c r="D58" s="82" t="e">
        <v>#N/A</v>
      </c>
      <c r="E58" s="729" t="s">
        <v>369</v>
      </c>
      <c r="F58" s="730"/>
      <c r="G58" s="738"/>
      <c r="H58" s="736"/>
      <c r="I58" s="736"/>
      <c r="J58" s="736"/>
      <c r="K58" s="736"/>
      <c r="L58" s="736"/>
      <c r="O58" s="752"/>
      <c r="P58" s="754" t="str">
        <f t="shared" si="30"/>
        <v>4.2.3</v>
      </c>
      <c r="Q58" s="750" t="str">
        <f t="shared" si="31"/>
        <v/>
      </c>
      <c r="R58" s="750" t="str">
        <f t="shared" si="32"/>
        <v>Y</v>
      </c>
      <c r="S58" s="750" t="str">
        <f t="shared" si="37"/>
        <v/>
      </c>
      <c r="T58" s="750" t="str">
        <f t="shared" si="33"/>
        <v/>
      </c>
      <c r="U58" s="750" t="str">
        <f t="shared" si="34"/>
        <v/>
      </c>
      <c r="V58" s="750" t="str">
        <f t="shared" si="35"/>
        <v/>
      </c>
      <c r="W58" s="750" t="str">
        <f t="shared" si="36"/>
        <v/>
      </c>
      <c r="X58" s="750">
        <f t="shared" si="38"/>
        <v>0</v>
      </c>
    </row>
    <row r="59" spans="1:24" ht="37.5" customHeight="1">
      <c r="A59" s="765"/>
      <c r="B59" s="2" t="str">
        <f>VLOOKUP('NSA with 1st process'!A58,TS!$A$5:$C$52,3,0)</f>
        <v>TS: 7.6, 7.6.1</v>
      </c>
      <c r="C59" s="4"/>
      <c r="D59" s="82"/>
      <c r="E59" s="731"/>
      <c r="F59" s="732"/>
      <c r="G59" s="739"/>
      <c r="H59" s="737"/>
      <c r="I59" s="737"/>
      <c r="J59" s="737"/>
      <c r="K59" s="737"/>
      <c r="L59" s="737"/>
      <c r="O59" s="753"/>
      <c r="P59" s="755"/>
      <c r="Q59" s="751"/>
      <c r="R59" s="751"/>
      <c r="S59" s="751"/>
      <c r="T59" s="751"/>
      <c r="U59" s="751"/>
      <c r="V59" s="751"/>
      <c r="W59" s="751"/>
      <c r="X59" s="751"/>
    </row>
    <row r="60" spans="1:24" ht="137.25" customHeight="1">
      <c r="A60" s="764" t="s">
        <v>167</v>
      </c>
      <c r="B60" s="2" t="s">
        <v>371</v>
      </c>
      <c r="C60" s="4" t="s">
        <v>83</v>
      </c>
      <c r="D60" s="82" t="s">
        <v>22</v>
      </c>
      <c r="E60" s="729" t="s">
        <v>370</v>
      </c>
      <c r="F60" s="730"/>
      <c r="G60" s="738"/>
      <c r="H60" s="736"/>
      <c r="I60" s="736"/>
      <c r="J60" s="736"/>
      <c r="K60" s="736"/>
      <c r="L60" s="736"/>
      <c r="O60" s="752"/>
      <c r="P60" s="754" t="str">
        <f t="shared" si="30"/>
        <v>4.2.4</v>
      </c>
      <c r="Q60" s="750" t="str">
        <f t="shared" si="31"/>
        <v/>
      </c>
      <c r="R60" s="750" t="str">
        <f t="shared" si="32"/>
        <v>Y</v>
      </c>
      <c r="S60" s="750" t="str">
        <f t="shared" si="37"/>
        <v/>
      </c>
      <c r="T60" s="750" t="str">
        <f t="shared" si="33"/>
        <v/>
      </c>
      <c r="U60" s="750" t="str">
        <f t="shared" si="34"/>
        <v/>
      </c>
      <c r="V60" s="750" t="str">
        <f t="shared" si="35"/>
        <v/>
      </c>
      <c r="W60" s="750" t="str">
        <f t="shared" si="36"/>
        <v/>
      </c>
      <c r="X60" s="750">
        <f t="shared" si="38"/>
        <v>0</v>
      </c>
    </row>
    <row r="61" spans="1:24" ht="37.5" customHeight="1">
      <c r="A61" s="765"/>
      <c r="B61" s="2" t="str">
        <f>VLOOKUP('NSA with 1st process'!A60,TS!$A$5:$C$52,3,0)</f>
        <v>TS: 6.4, 6.4.2</v>
      </c>
      <c r="C61" s="4"/>
      <c r="D61" s="82"/>
      <c r="E61" s="731"/>
      <c r="F61" s="732"/>
      <c r="G61" s="739"/>
      <c r="H61" s="737"/>
      <c r="I61" s="737"/>
      <c r="J61" s="737"/>
      <c r="K61" s="737"/>
      <c r="L61" s="737"/>
      <c r="O61" s="753"/>
      <c r="P61" s="755"/>
      <c r="Q61" s="751"/>
      <c r="R61" s="751"/>
      <c r="S61" s="751"/>
      <c r="T61" s="751"/>
      <c r="U61" s="751"/>
      <c r="V61" s="751"/>
      <c r="W61" s="751"/>
      <c r="X61" s="751"/>
    </row>
    <row r="62" spans="1:24" ht="201.75" customHeight="1">
      <c r="A62" s="764" t="s">
        <v>44</v>
      </c>
      <c r="B62" s="2" t="s">
        <v>121</v>
      </c>
      <c r="C62" s="4" t="s">
        <v>84</v>
      </c>
      <c r="D62" s="82" t="s">
        <v>23</v>
      </c>
      <c r="E62" s="729" t="s">
        <v>347</v>
      </c>
      <c r="F62" s="730"/>
      <c r="G62" s="738"/>
      <c r="H62" s="736"/>
      <c r="I62" s="736"/>
      <c r="J62" s="736"/>
      <c r="K62" s="736"/>
      <c r="L62" s="736"/>
      <c r="O62" s="752"/>
      <c r="P62" s="754" t="str">
        <f t="shared" si="30"/>
        <v>4.2.5</v>
      </c>
      <c r="Q62" s="750" t="str">
        <f t="shared" si="31"/>
        <v/>
      </c>
      <c r="R62" s="750" t="str">
        <f t="shared" si="32"/>
        <v>Y</v>
      </c>
      <c r="S62" s="750" t="str">
        <f t="shared" si="37"/>
        <v/>
      </c>
      <c r="T62" s="750" t="str">
        <f t="shared" si="33"/>
        <v/>
      </c>
      <c r="U62" s="750" t="str">
        <f t="shared" si="34"/>
        <v/>
      </c>
      <c r="V62" s="750" t="str">
        <f t="shared" si="35"/>
        <v/>
      </c>
      <c r="W62" s="750" t="str">
        <f t="shared" si="36"/>
        <v/>
      </c>
      <c r="X62" s="750">
        <f t="shared" si="38"/>
        <v>0</v>
      </c>
    </row>
    <row r="63" spans="1:24" ht="37.5" customHeight="1">
      <c r="A63" s="765"/>
      <c r="B63" s="2" t="str">
        <f>VLOOKUP('NSA with 1st process'!A62,TS!$A$5:$C$52,3,0)</f>
        <v>TS: 7.5.1.2, 8.2.4, 8.3, 8.3.1</v>
      </c>
      <c r="C63" s="4"/>
      <c r="D63" s="82"/>
      <c r="E63" s="731"/>
      <c r="F63" s="732"/>
      <c r="G63" s="739"/>
      <c r="H63" s="737"/>
      <c r="I63" s="737"/>
      <c r="J63" s="737"/>
      <c r="K63" s="737"/>
      <c r="L63" s="737"/>
      <c r="O63" s="753"/>
      <c r="P63" s="755"/>
      <c r="Q63" s="751"/>
      <c r="R63" s="751"/>
      <c r="S63" s="751"/>
      <c r="T63" s="751"/>
      <c r="U63" s="751"/>
      <c r="V63" s="751"/>
      <c r="W63" s="751"/>
      <c r="X63" s="751"/>
    </row>
    <row r="64" spans="1:24" ht="76.5" customHeight="1">
      <c r="A64" s="764" t="s">
        <v>45</v>
      </c>
      <c r="B64" s="2" t="s">
        <v>122</v>
      </c>
      <c r="C64" s="4" t="s">
        <v>85</v>
      </c>
      <c r="D64" s="82" t="s">
        <v>24</v>
      </c>
      <c r="E64" s="729" t="s">
        <v>313</v>
      </c>
      <c r="F64" s="730"/>
      <c r="G64" s="738"/>
      <c r="H64" s="736"/>
      <c r="I64" s="736"/>
      <c r="J64" s="736"/>
      <c r="K64" s="736"/>
      <c r="L64" s="736"/>
      <c r="O64" s="752"/>
      <c r="P64" s="754" t="str">
        <f t="shared" si="30"/>
        <v>4.2.6</v>
      </c>
      <c r="Q64" s="750" t="str">
        <f t="shared" si="31"/>
        <v/>
      </c>
      <c r="R64" s="750" t="str">
        <f t="shared" si="32"/>
        <v>Y</v>
      </c>
      <c r="S64" s="750" t="str">
        <f t="shared" si="37"/>
        <v/>
      </c>
      <c r="T64" s="750" t="str">
        <f t="shared" si="33"/>
        <v/>
      </c>
      <c r="U64" s="750" t="str">
        <f t="shared" si="34"/>
        <v/>
      </c>
      <c r="V64" s="750" t="str">
        <f t="shared" si="35"/>
        <v/>
      </c>
      <c r="W64" s="750" t="str">
        <f t="shared" si="36"/>
        <v/>
      </c>
      <c r="X64" s="750">
        <f t="shared" si="38"/>
        <v>0</v>
      </c>
    </row>
    <row r="65" spans="1:24" ht="37.5" customHeight="1">
      <c r="A65" s="765"/>
      <c r="B65" s="2" t="str">
        <f>VLOOKUP('NSA with 1st process'!A64,TS!$A$5:$C$52,3,0)</f>
        <v>TS: 7.5.1.5</v>
      </c>
      <c r="C65" s="4"/>
      <c r="D65" s="82"/>
      <c r="E65" s="731"/>
      <c r="F65" s="732"/>
      <c r="G65" s="739"/>
      <c r="H65" s="737"/>
      <c r="I65" s="737"/>
      <c r="J65" s="737"/>
      <c r="K65" s="737"/>
      <c r="L65" s="737"/>
      <c r="O65" s="753"/>
      <c r="P65" s="755"/>
      <c r="Q65" s="751"/>
      <c r="R65" s="751"/>
      <c r="S65" s="751"/>
      <c r="T65" s="751"/>
      <c r="U65" s="751"/>
      <c r="V65" s="751"/>
      <c r="W65" s="751"/>
      <c r="X65" s="751"/>
    </row>
    <row r="66" spans="1:24" ht="75.75" customHeight="1">
      <c r="A66" s="764" t="s">
        <v>46</v>
      </c>
      <c r="B66" s="2" t="s">
        <v>372</v>
      </c>
      <c r="C66" s="6" t="s">
        <v>86</v>
      </c>
      <c r="D66" s="82" t="e">
        <v>#N/A</v>
      </c>
      <c r="E66" s="729" t="s">
        <v>794</v>
      </c>
      <c r="F66" s="730"/>
      <c r="G66" s="738"/>
      <c r="H66" s="736"/>
      <c r="I66" s="736"/>
      <c r="J66" s="736"/>
      <c r="K66" s="736"/>
      <c r="L66" s="736"/>
      <c r="O66" s="752"/>
      <c r="P66" s="754" t="str">
        <f t="shared" si="30"/>
        <v>4.2.7</v>
      </c>
      <c r="Q66" s="750" t="str">
        <f t="shared" si="31"/>
        <v/>
      </c>
      <c r="R66" s="750" t="str">
        <f t="shared" si="32"/>
        <v>Y</v>
      </c>
      <c r="S66" s="750" t="str">
        <f t="shared" si="37"/>
        <v/>
      </c>
      <c r="T66" s="750" t="str">
        <f t="shared" si="33"/>
        <v/>
      </c>
      <c r="U66" s="750" t="str">
        <f t="shared" si="34"/>
        <v/>
      </c>
      <c r="V66" s="750" t="str">
        <f t="shared" si="35"/>
        <v/>
      </c>
      <c r="W66" s="750" t="str">
        <f t="shared" si="36"/>
        <v/>
      </c>
      <c r="X66" s="750">
        <f t="shared" si="38"/>
        <v>0</v>
      </c>
    </row>
    <row r="67" spans="1:24" ht="37.5" customHeight="1">
      <c r="A67" s="765"/>
      <c r="B67" s="2" t="str">
        <f>VLOOKUP('NSA with 1st process'!A66,TS!$A$5:$C$52,3,0)</f>
        <v>TS: 7.5.1.4</v>
      </c>
      <c r="C67" s="6"/>
      <c r="D67" s="82"/>
      <c r="E67" s="731"/>
      <c r="F67" s="732"/>
      <c r="G67" s="739"/>
      <c r="H67" s="737"/>
      <c r="I67" s="737"/>
      <c r="J67" s="737"/>
      <c r="K67" s="737"/>
      <c r="L67" s="737"/>
      <c r="O67" s="753"/>
      <c r="P67" s="755"/>
      <c r="Q67" s="751"/>
      <c r="R67" s="751"/>
      <c r="S67" s="751"/>
      <c r="T67" s="751"/>
      <c r="U67" s="751"/>
      <c r="V67" s="751"/>
      <c r="W67" s="751"/>
      <c r="X67" s="751"/>
    </row>
    <row r="68" spans="1:24" ht="72.75" customHeight="1">
      <c r="A68" s="764" t="s">
        <v>47</v>
      </c>
      <c r="B68" s="2" t="s">
        <v>373</v>
      </c>
      <c r="C68" s="4" t="s">
        <v>87</v>
      </c>
      <c r="D68" s="82" t="e">
        <v>#N/A</v>
      </c>
      <c r="E68" s="729" t="s">
        <v>795</v>
      </c>
      <c r="F68" s="730"/>
      <c r="G68" s="738"/>
      <c r="H68" s="736"/>
      <c r="I68" s="736"/>
      <c r="J68" s="736"/>
      <c r="K68" s="736"/>
      <c r="L68" s="736"/>
      <c r="O68" s="752"/>
      <c r="P68" s="754" t="str">
        <f t="shared" si="30"/>
        <v>4.2.8</v>
      </c>
      <c r="Q68" s="750" t="str">
        <f t="shared" si="31"/>
        <v/>
      </c>
      <c r="R68" s="750" t="str">
        <f t="shared" si="32"/>
        <v>Y</v>
      </c>
      <c r="S68" s="750" t="str">
        <f t="shared" si="37"/>
        <v/>
      </c>
      <c r="T68" s="750" t="str">
        <f t="shared" si="33"/>
        <v/>
      </c>
      <c r="U68" s="750" t="str">
        <f t="shared" si="34"/>
        <v/>
      </c>
      <c r="V68" s="750" t="str">
        <f t="shared" si="35"/>
        <v/>
      </c>
      <c r="W68" s="750" t="str">
        <f t="shared" si="36"/>
        <v/>
      </c>
      <c r="X68" s="750">
        <f t="shared" si="38"/>
        <v>0</v>
      </c>
    </row>
    <row r="69" spans="1:24" ht="37.5" customHeight="1">
      <c r="A69" s="765"/>
      <c r="B69" s="2" t="str">
        <f>VLOOKUP('NSA with 1st process'!A68,TS!$A$5:$C$52,3,0)</f>
        <v>TS: 7.5.1.4</v>
      </c>
      <c r="C69" s="4"/>
      <c r="D69" s="82"/>
      <c r="E69" s="731"/>
      <c r="F69" s="732"/>
      <c r="G69" s="739"/>
      <c r="H69" s="737"/>
      <c r="I69" s="737"/>
      <c r="J69" s="737"/>
      <c r="K69" s="737"/>
      <c r="L69" s="737"/>
      <c r="O69" s="753"/>
      <c r="P69" s="755"/>
      <c r="Q69" s="751"/>
      <c r="R69" s="751"/>
      <c r="S69" s="751"/>
      <c r="T69" s="751"/>
      <c r="U69" s="751"/>
      <c r="V69" s="751"/>
      <c r="W69" s="751"/>
      <c r="X69" s="751"/>
    </row>
    <row r="70" spans="1:24" ht="240" customHeight="1">
      <c r="A70" s="764" t="s">
        <v>48</v>
      </c>
      <c r="B70" s="2" t="s">
        <v>378</v>
      </c>
      <c r="C70" s="4" t="s">
        <v>88</v>
      </c>
      <c r="D70" s="82" t="s">
        <v>25</v>
      </c>
      <c r="E70" s="729" t="s">
        <v>348</v>
      </c>
      <c r="F70" s="730"/>
      <c r="G70" s="738"/>
      <c r="H70" s="736"/>
      <c r="I70" s="736"/>
      <c r="J70" s="736"/>
      <c r="K70" s="736"/>
      <c r="L70" s="736"/>
      <c r="O70" s="752"/>
      <c r="P70" s="754" t="str">
        <f t="shared" si="30"/>
        <v>4.2.9</v>
      </c>
      <c r="Q70" s="750" t="str">
        <f t="shared" si="31"/>
        <v/>
      </c>
      <c r="R70" s="750" t="str">
        <f t="shared" si="32"/>
        <v>Y</v>
      </c>
      <c r="S70" s="750" t="str">
        <f t="shared" si="37"/>
        <v/>
      </c>
      <c r="T70" s="750" t="str">
        <f t="shared" si="33"/>
        <v/>
      </c>
      <c r="U70" s="750" t="str">
        <f t="shared" si="34"/>
        <v/>
      </c>
      <c r="V70" s="750" t="str">
        <f t="shared" si="35"/>
        <v/>
      </c>
      <c r="W70" s="750" t="str">
        <f t="shared" si="36"/>
        <v/>
      </c>
      <c r="X70" s="750">
        <f t="shared" si="38"/>
        <v>0</v>
      </c>
    </row>
    <row r="71" spans="1:24" ht="37.5" customHeight="1">
      <c r="A71" s="765"/>
      <c r="B71" s="2" t="str">
        <f>VLOOKUP('NSA with 1st process'!A70,TS!$A$5:$C$52,3,0)</f>
        <v>TS: 7.5.1.3</v>
      </c>
      <c r="C71" s="4"/>
      <c r="D71" s="82"/>
      <c r="E71" s="731"/>
      <c r="F71" s="732"/>
      <c r="G71" s="739"/>
      <c r="H71" s="737"/>
      <c r="I71" s="737"/>
      <c r="J71" s="737"/>
      <c r="K71" s="737"/>
      <c r="L71" s="737"/>
      <c r="O71" s="753"/>
      <c r="P71" s="755"/>
      <c r="Q71" s="751"/>
      <c r="R71" s="751"/>
      <c r="S71" s="751"/>
      <c r="T71" s="751"/>
      <c r="U71" s="751"/>
      <c r="V71" s="751"/>
      <c r="W71" s="751"/>
      <c r="X71" s="751"/>
    </row>
    <row r="72" spans="1:24" ht="132" customHeight="1">
      <c r="A72" s="791" t="s">
        <v>49</v>
      </c>
      <c r="B72" s="2" t="s">
        <v>123</v>
      </c>
      <c r="C72" s="4" t="s">
        <v>89</v>
      </c>
      <c r="D72" s="82" t="e">
        <v>#N/A</v>
      </c>
      <c r="E72" s="733" t="s">
        <v>721</v>
      </c>
      <c r="F72" s="730"/>
      <c r="G72" s="738"/>
      <c r="H72" s="736"/>
      <c r="I72" s="736"/>
      <c r="J72" s="736"/>
      <c r="K72" s="736"/>
      <c r="L72" s="736"/>
      <c r="O72" s="752"/>
      <c r="P72" s="754" t="str">
        <f t="shared" si="30"/>
        <v>4.2.10</v>
      </c>
      <c r="Q72" s="750" t="str">
        <f t="shared" si="31"/>
        <v/>
      </c>
      <c r="R72" s="750" t="str">
        <f t="shared" si="32"/>
        <v>Y</v>
      </c>
      <c r="S72" s="750" t="str">
        <f t="shared" si="37"/>
        <v/>
      </c>
      <c r="T72" s="750" t="str">
        <f t="shared" si="33"/>
        <v/>
      </c>
      <c r="U72" s="750" t="str">
        <f t="shared" si="34"/>
        <v/>
      </c>
      <c r="V72" s="750" t="str">
        <f t="shared" si="35"/>
        <v/>
      </c>
      <c r="W72" s="750" t="str">
        <f t="shared" si="36"/>
        <v/>
      </c>
      <c r="X72" s="750">
        <f t="shared" si="38"/>
        <v>0</v>
      </c>
    </row>
    <row r="73" spans="1:24" ht="37.5" customHeight="1">
      <c r="A73" s="791"/>
      <c r="B73" s="2" t="str">
        <f>VLOOKUP('NSA with 1st process'!A72,TS!$A$5:$C$52,3,0)</f>
        <v>TS: 8.5.2</v>
      </c>
      <c r="C73" s="182"/>
      <c r="D73" s="178"/>
      <c r="E73" s="726"/>
      <c r="F73" s="732"/>
      <c r="G73" s="739"/>
      <c r="H73" s="737"/>
      <c r="I73" s="737"/>
      <c r="J73" s="737"/>
      <c r="K73" s="737"/>
      <c r="L73" s="737"/>
      <c r="O73" s="753"/>
      <c r="P73" s="755"/>
      <c r="Q73" s="751"/>
      <c r="R73" s="751"/>
      <c r="S73" s="751"/>
      <c r="T73" s="751"/>
      <c r="U73" s="751"/>
      <c r="V73" s="751"/>
      <c r="W73" s="751"/>
      <c r="X73" s="751"/>
    </row>
    <row r="74" spans="1:24" ht="33" customHeight="1">
      <c r="A74" s="762" t="s">
        <v>273</v>
      </c>
      <c r="B74" s="762"/>
      <c r="C74" s="95"/>
      <c r="D74" s="95"/>
      <c r="E74" s="734" t="s">
        <v>327</v>
      </c>
      <c r="F74" s="734"/>
      <c r="G74" s="734"/>
      <c r="H74" s="734"/>
      <c r="I74" s="734"/>
      <c r="J74" s="734"/>
      <c r="K74" s="734"/>
      <c r="L74" s="735"/>
      <c r="O74" s="208"/>
      <c r="P74" s="206" t="s">
        <v>100</v>
      </c>
      <c r="Q74" s="92" t="s">
        <v>97</v>
      </c>
      <c r="R74" s="92" t="s">
        <v>321</v>
      </c>
      <c r="S74" s="93">
        <f>$H$6</f>
        <v>0</v>
      </c>
      <c r="T74" s="93">
        <f>$I$6</f>
        <v>4</v>
      </c>
      <c r="U74" s="93">
        <f>$J$6</f>
        <v>6</v>
      </c>
      <c r="V74" s="93">
        <f>$K$6</f>
        <v>8</v>
      </c>
      <c r="W74" s="209">
        <f>$L$6</f>
        <v>10</v>
      </c>
      <c r="X74" s="92" t="s">
        <v>732</v>
      </c>
    </row>
    <row r="75" spans="1:24" ht="192" customHeight="1">
      <c r="A75" s="764" t="s">
        <v>50</v>
      </c>
      <c r="B75" s="2" t="s">
        <v>124</v>
      </c>
      <c r="C75" s="2" t="s">
        <v>90</v>
      </c>
      <c r="D75" s="82" t="s">
        <v>107</v>
      </c>
      <c r="E75" s="729" t="s">
        <v>349</v>
      </c>
      <c r="F75" s="730"/>
      <c r="G75" s="738"/>
      <c r="H75" s="736"/>
      <c r="I75" s="736"/>
      <c r="J75" s="736"/>
      <c r="K75" s="736"/>
      <c r="L75" s="736"/>
      <c r="O75" s="752"/>
      <c r="P75" s="754" t="str">
        <f t="shared" si="30"/>
        <v>4.3.1</v>
      </c>
      <c r="Q75" s="750" t="str">
        <f t="shared" si="31"/>
        <v/>
      </c>
      <c r="R75" s="750" t="str">
        <f t="shared" si="32"/>
        <v>Y</v>
      </c>
      <c r="S75" s="750" t="str">
        <f t="shared" si="37"/>
        <v/>
      </c>
      <c r="T75" s="750" t="str">
        <f t="shared" si="33"/>
        <v/>
      </c>
      <c r="U75" s="750" t="str">
        <f t="shared" si="34"/>
        <v/>
      </c>
      <c r="V75" s="750" t="str">
        <f t="shared" si="35"/>
        <v/>
      </c>
      <c r="W75" s="750" t="str">
        <f t="shared" si="36"/>
        <v/>
      </c>
      <c r="X75" s="750">
        <f t="shared" ref="X75:X85" si="39">IF(COUNTA(H75:L75)=0,0,IF(COUNTA(H75:L75)&lt;&gt;1,1,IF(ISERROR(HLOOKUP("X",H75:L75,1,0)),1,0)))</f>
        <v>0</v>
      </c>
    </row>
    <row r="76" spans="1:24" ht="37.5" customHeight="1">
      <c r="A76" s="765"/>
      <c r="B76" s="2" t="str">
        <f>VLOOKUP('NSA with 1st process'!A75,TS!$A$5:$C$52,3,0)</f>
        <v>TS: 7.5.1.6</v>
      </c>
      <c r="C76" s="2"/>
      <c r="D76" s="82"/>
      <c r="E76" s="731"/>
      <c r="F76" s="732"/>
      <c r="G76" s="739"/>
      <c r="H76" s="737"/>
      <c r="I76" s="737"/>
      <c r="J76" s="737"/>
      <c r="K76" s="737"/>
      <c r="L76" s="737"/>
      <c r="O76" s="753"/>
      <c r="P76" s="755"/>
      <c r="Q76" s="751"/>
      <c r="R76" s="751"/>
      <c r="S76" s="751"/>
      <c r="T76" s="751"/>
      <c r="U76" s="751"/>
      <c r="V76" s="751"/>
      <c r="W76" s="751"/>
      <c r="X76" s="751"/>
    </row>
    <row r="77" spans="1:24" ht="138.75" customHeight="1">
      <c r="A77" s="764" t="s">
        <v>51</v>
      </c>
      <c r="B77" s="2" t="s">
        <v>125</v>
      </c>
      <c r="C77" s="2" t="s">
        <v>91</v>
      </c>
      <c r="D77" s="82" t="s">
        <v>108</v>
      </c>
      <c r="E77" s="729" t="s">
        <v>350</v>
      </c>
      <c r="F77" s="730"/>
      <c r="G77" s="738"/>
      <c r="H77" s="736"/>
      <c r="I77" s="736"/>
      <c r="J77" s="736"/>
      <c r="K77" s="736"/>
      <c r="L77" s="736"/>
      <c r="O77" s="752"/>
      <c r="P77" s="754" t="str">
        <f t="shared" si="30"/>
        <v>4.3.2</v>
      </c>
      <c r="Q77" s="750" t="str">
        <f t="shared" si="31"/>
        <v/>
      </c>
      <c r="R77" s="750" t="str">
        <f t="shared" si="32"/>
        <v>Y</v>
      </c>
      <c r="S77" s="750" t="str">
        <f t="shared" si="37"/>
        <v/>
      </c>
      <c r="T77" s="750" t="str">
        <f t="shared" si="33"/>
        <v/>
      </c>
      <c r="U77" s="750" t="str">
        <f t="shared" si="34"/>
        <v/>
      </c>
      <c r="V77" s="750" t="str">
        <f t="shared" si="35"/>
        <v/>
      </c>
      <c r="W77" s="750" t="str">
        <f t="shared" si="36"/>
        <v/>
      </c>
      <c r="X77" s="750">
        <f t="shared" si="39"/>
        <v>0</v>
      </c>
    </row>
    <row r="78" spans="1:24" ht="37.5" customHeight="1">
      <c r="A78" s="765"/>
      <c r="B78" s="2" t="str">
        <f>VLOOKUP('NSA with 1st process'!A77,TS!$A$5:$C$52,3,0)</f>
        <v>TS: 7.5.5.1</v>
      </c>
      <c r="C78" s="2"/>
      <c r="D78" s="82"/>
      <c r="E78" s="731"/>
      <c r="F78" s="732"/>
      <c r="G78" s="739"/>
      <c r="H78" s="737"/>
      <c r="I78" s="737"/>
      <c r="J78" s="737"/>
      <c r="K78" s="737"/>
      <c r="L78" s="737"/>
      <c r="O78" s="753"/>
      <c r="P78" s="755"/>
      <c r="Q78" s="751"/>
      <c r="R78" s="751"/>
      <c r="S78" s="751"/>
      <c r="T78" s="751"/>
      <c r="U78" s="751"/>
      <c r="V78" s="751"/>
      <c r="W78" s="751"/>
      <c r="X78" s="751"/>
    </row>
    <row r="79" spans="1:24" ht="108" customHeight="1">
      <c r="A79" s="764" t="s">
        <v>52</v>
      </c>
      <c r="B79" s="2" t="s">
        <v>126</v>
      </c>
      <c r="C79" s="2" t="s">
        <v>92</v>
      </c>
      <c r="D79" s="82" t="s">
        <v>26</v>
      </c>
      <c r="E79" s="729" t="s">
        <v>149</v>
      </c>
      <c r="F79" s="730"/>
      <c r="G79" s="738"/>
      <c r="H79" s="736"/>
      <c r="I79" s="736"/>
      <c r="J79" s="736"/>
      <c r="K79" s="736"/>
      <c r="L79" s="736"/>
      <c r="M79" s="184"/>
      <c r="O79" s="752"/>
      <c r="P79" s="754" t="str">
        <f t="shared" si="30"/>
        <v>4.3.3</v>
      </c>
      <c r="Q79" s="750" t="str">
        <f t="shared" si="31"/>
        <v/>
      </c>
      <c r="R79" s="750" t="str">
        <f t="shared" si="32"/>
        <v>Y</v>
      </c>
      <c r="S79" s="750" t="str">
        <f t="shared" si="37"/>
        <v/>
      </c>
      <c r="T79" s="750" t="str">
        <f t="shared" si="33"/>
        <v/>
      </c>
      <c r="U79" s="750" t="str">
        <f t="shared" si="34"/>
        <v/>
      </c>
      <c r="V79" s="750" t="str">
        <f t="shared" si="35"/>
        <v/>
      </c>
      <c r="W79" s="750" t="str">
        <f t="shared" si="36"/>
        <v/>
      </c>
      <c r="X79" s="750">
        <f t="shared" si="39"/>
        <v>0</v>
      </c>
    </row>
    <row r="80" spans="1:24" ht="37.5" customHeight="1">
      <c r="A80" s="765"/>
      <c r="B80" s="2" t="str">
        <f>VLOOKUP('NSA with 1st process'!A79,TS!$A$5:$C$52,3,0)</f>
        <v>TS: 8.3, 8.3.2, 8.3.3</v>
      </c>
      <c r="C80" s="2"/>
      <c r="D80" s="82"/>
      <c r="E80" s="731"/>
      <c r="F80" s="732"/>
      <c r="G80" s="739"/>
      <c r="H80" s="737"/>
      <c r="I80" s="737"/>
      <c r="J80" s="737"/>
      <c r="K80" s="737"/>
      <c r="L80" s="737"/>
      <c r="M80" s="184"/>
      <c r="O80" s="753"/>
      <c r="P80" s="755"/>
      <c r="Q80" s="751"/>
      <c r="R80" s="751"/>
      <c r="S80" s="751"/>
      <c r="T80" s="751"/>
      <c r="U80" s="751"/>
      <c r="V80" s="751"/>
      <c r="W80" s="751"/>
      <c r="X80" s="751"/>
    </row>
    <row r="81" spans="1:24" ht="138.75" customHeight="1">
      <c r="A81" s="764" t="s">
        <v>53</v>
      </c>
      <c r="B81" s="2" t="s">
        <v>127</v>
      </c>
      <c r="C81" s="2" t="s">
        <v>93</v>
      </c>
      <c r="D81" s="82" t="s">
        <v>27</v>
      </c>
      <c r="E81" s="729" t="s">
        <v>351</v>
      </c>
      <c r="F81" s="730"/>
      <c r="G81" s="738"/>
      <c r="H81" s="736"/>
      <c r="I81" s="736"/>
      <c r="J81" s="736"/>
      <c r="K81" s="736"/>
      <c r="L81" s="736"/>
      <c r="O81" s="752"/>
      <c r="P81" s="211" t="str">
        <f t="shared" si="30"/>
        <v>4.3.4</v>
      </c>
      <c r="Q81" s="750" t="str">
        <f t="shared" si="31"/>
        <v/>
      </c>
      <c r="R81" s="750" t="str">
        <f t="shared" si="32"/>
        <v>Y</v>
      </c>
      <c r="S81" s="750" t="str">
        <f t="shared" si="37"/>
        <v/>
      </c>
      <c r="T81" s="750" t="str">
        <f t="shared" si="33"/>
        <v/>
      </c>
      <c r="U81" s="750" t="str">
        <f t="shared" si="34"/>
        <v/>
      </c>
      <c r="V81" s="750" t="str">
        <f t="shared" si="35"/>
        <v/>
      </c>
      <c r="W81" s="750" t="str">
        <f t="shared" si="36"/>
        <v/>
      </c>
      <c r="X81" s="750">
        <f t="shared" si="39"/>
        <v>0</v>
      </c>
    </row>
    <row r="82" spans="1:24" ht="37.5" customHeight="1">
      <c r="A82" s="765"/>
      <c r="B82" s="2" t="str">
        <f>VLOOKUP('NSA with 1st process'!A81,TS!$A$5:$C$52,3,0)</f>
        <v>TS: 7.5.3, 7.5.3.1, 8.3</v>
      </c>
      <c r="C82" s="2"/>
      <c r="D82" s="82"/>
      <c r="E82" s="731"/>
      <c r="F82" s="732"/>
      <c r="G82" s="739"/>
      <c r="H82" s="737"/>
      <c r="I82" s="737"/>
      <c r="J82" s="737"/>
      <c r="K82" s="737"/>
      <c r="L82" s="737"/>
      <c r="O82" s="753"/>
      <c r="P82" s="212"/>
      <c r="Q82" s="751"/>
      <c r="R82" s="751"/>
      <c r="S82" s="751"/>
      <c r="T82" s="751"/>
      <c r="U82" s="751"/>
      <c r="V82" s="751"/>
      <c r="W82" s="751"/>
      <c r="X82" s="751"/>
    </row>
    <row r="83" spans="1:24" ht="135" customHeight="1">
      <c r="A83" s="764" t="s">
        <v>54</v>
      </c>
      <c r="B83" s="2" t="s">
        <v>128</v>
      </c>
      <c r="C83" s="2" t="s">
        <v>94</v>
      </c>
      <c r="D83" s="82" t="s">
        <v>28</v>
      </c>
      <c r="E83" s="729" t="s">
        <v>352</v>
      </c>
      <c r="F83" s="730"/>
      <c r="G83" s="738"/>
      <c r="H83" s="736"/>
      <c r="I83" s="736"/>
      <c r="J83" s="736"/>
      <c r="K83" s="736"/>
      <c r="L83" s="736"/>
      <c r="O83" s="752"/>
      <c r="P83" s="754" t="str">
        <f t="shared" si="30"/>
        <v>4.3.5</v>
      </c>
      <c r="Q83" s="750" t="str">
        <f t="shared" si="31"/>
        <v/>
      </c>
      <c r="R83" s="750" t="str">
        <f t="shared" si="32"/>
        <v>Y</v>
      </c>
      <c r="S83" s="750" t="str">
        <f t="shared" si="37"/>
        <v/>
      </c>
      <c r="T83" s="750" t="str">
        <f t="shared" si="33"/>
        <v/>
      </c>
      <c r="U83" s="750" t="str">
        <f t="shared" si="34"/>
        <v/>
      </c>
      <c r="V83" s="750" t="str">
        <f t="shared" si="35"/>
        <v/>
      </c>
      <c r="W83" s="750" t="str">
        <f t="shared" si="36"/>
        <v/>
      </c>
      <c r="X83" s="750">
        <f t="shared" si="39"/>
        <v>0</v>
      </c>
    </row>
    <row r="84" spans="1:24" ht="37.5" customHeight="1">
      <c r="A84" s="765"/>
      <c r="B84" s="2" t="str">
        <f>VLOOKUP('NSA with 1st process'!A83,TS!$A$5:$C$52,3,0)</f>
        <v>TS: 7.5.1.5, 7.6</v>
      </c>
      <c r="C84" s="2"/>
      <c r="D84" s="82"/>
      <c r="E84" s="731"/>
      <c r="F84" s="732"/>
      <c r="G84" s="739"/>
      <c r="H84" s="737"/>
      <c r="I84" s="737"/>
      <c r="J84" s="737"/>
      <c r="K84" s="737"/>
      <c r="L84" s="737"/>
      <c r="O84" s="753"/>
      <c r="P84" s="755"/>
      <c r="Q84" s="751"/>
      <c r="R84" s="751"/>
      <c r="S84" s="751"/>
      <c r="T84" s="751"/>
      <c r="U84" s="751"/>
      <c r="V84" s="751"/>
      <c r="W84" s="751"/>
      <c r="X84" s="751"/>
    </row>
    <row r="85" spans="1:24" ht="63" customHeight="1">
      <c r="A85" s="791" t="s">
        <v>55</v>
      </c>
      <c r="B85" s="2" t="s">
        <v>375</v>
      </c>
      <c r="C85" s="5" t="s">
        <v>150</v>
      </c>
      <c r="D85" s="82" t="e">
        <v>#N/A</v>
      </c>
      <c r="E85" s="729" t="s">
        <v>374</v>
      </c>
      <c r="F85" s="730"/>
      <c r="G85" s="738"/>
      <c r="H85" s="736"/>
      <c r="I85" s="736"/>
      <c r="J85" s="736"/>
      <c r="K85" s="736"/>
      <c r="L85" s="736"/>
      <c r="O85" s="752"/>
      <c r="P85" s="754" t="str">
        <f t="shared" si="30"/>
        <v>4.3.6</v>
      </c>
      <c r="Q85" s="750" t="str">
        <f t="shared" si="31"/>
        <v/>
      </c>
      <c r="R85" s="750" t="str">
        <f t="shared" si="32"/>
        <v>Y</v>
      </c>
      <c r="S85" s="750" t="str">
        <f t="shared" si="37"/>
        <v/>
      </c>
      <c r="T85" s="750" t="str">
        <f t="shared" si="33"/>
        <v/>
      </c>
      <c r="U85" s="750" t="str">
        <f t="shared" si="34"/>
        <v/>
      </c>
      <c r="V85" s="750" t="str">
        <f t="shared" si="35"/>
        <v/>
      </c>
      <c r="W85" s="750" t="str">
        <f t="shared" si="36"/>
        <v/>
      </c>
      <c r="X85" s="750">
        <f t="shared" si="39"/>
        <v>0</v>
      </c>
    </row>
    <row r="86" spans="1:24" ht="37.5" customHeight="1">
      <c r="A86" s="791"/>
      <c r="B86" s="2" t="str">
        <f>VLOOKUP('NSA with 1st process'!A85,TS!$A$5:$C$52,3,0)</f>
        <v>TS: 7.2.1, 7.2.2</v>
      </c>
      <c r="C86" s="5"/>
      <c r="D86" s="82"/>
      <c r="E86" s="731"/>
      <c r="F86" s="732"/>
      <c r="G86" s="739"/>
      <c r="H86" s="737"/>
      <c r="I86" s="737"/>
      <c r="J86" s="737"/>
      <c r="K86" s="737"/>
      <c r="L86" s="737"/>
      <c r="O86" s="753"/>
      <c r="P86" s="755"/>
      <c r="Q86" s="751"/>
      <c r="R86" s="751"/>
      <c r="S86" s="751"/>
      <c r="T86" s="751"/>
      <c r="U86" s="751"/>
      <c r="V86" s="751"/>
      <c r="W86" s="751"/>
      <c r="X86" s="751"/>
    </row>
    <row r="87" spans="1:24" ht="32.25" customHeight="1">
      <c r="A87" s="762" t="s">
        <v>273</v>
      </c>
      <c r="B87" s="762"/>
      <c r="C87" s="95"/>
      <c r="D87" s="95"/>
      <c r="E87" s="734" t="s">
        <v>328</v>
      </c>
      <c r="F87" s="734"/>
      <c r="G87" s="734"/>
      <c r="H87" s="734"/>
      <c r="I87" s="734"/>
      <c r="J87" s="734"/>
      <c r="K87" s="734"/>
      <c r="L87" s="735"/>
      <c r="O87" s="208"/>
      <c r="P87" s="206" t="s">
        <v>100</v>
      </c>
      <c r="Q87" s="92" t="s">
        <v>97</v>
      </c>
      <c r="R87" s="92" t="s">
        <v>321</v>
      </c>
      <c r="S87" s="93">
        <f>$H$6</f>
        <v>0</v>
      </c>
      <c r="T87" s="93">
        <f>$I$6</f>
        <v>4</v>
      </c>
      <c r="U87" s="93">
        <f>$J$6</f>
        <v>6</v>
      </c>
      <c r="V87" s="93">
        <f>$K$6</f>
        <v>8</v>
      </c>
      <c r="W87" s="209">
        <f>$L$6</f>
        <v>10</v>
      </c>
      <c r="X87" s="92" t="s">
        <v>732</v>
      </c>
    </row>
    <row r="88" spans="1:24" ht="137.25" customHeight="1">
      <c r="A88" s="764" t="s">
        <v>56</v>
      </c>
      <c r="B88" s="2" t="s">
        <v>376</v>
      </c>
      <c r="C88" s="2" t="s">
        <v>151</v>
      </c>
      <c r="D88" s="82" t="s">
        <v>137</v>
      </c>
      <c r="E88" s="729" t="s">
        <v>353</v>
      </c>
      <c r="F88" s="730"/>
      <c r="G88" s="738"/>
      <c r="H88" s="736"/>
      <c r="I88" s="736"/>
      <c r="J88" s="736"/>
      <c r="K88" s="736"/>
      <c r="L88" s="736"/>
      <c r="O88" s="752"/>
      <c r="P88" s="785" t="str">
        <f t="shared" si="30"/>
        <v>4.4.1</v>
      </c>
      <c r="Q88" s="750" t="str">
        <f t="shared" si="31"/>
        <v/>
      </c>
      <c r="R88" s="750" t="str">
        <f t="shared" si="32"/>
        <v>Y</v>
      </c>
      <c r="S88" s="750" t="str">
        <f t="shared" si="37"/>
        <v/>
      </c>
      <c r="T88" s="750" t="str">
        <f t="shared" si="33"/>
        <v/>
      </c>
      <c r="U88" s="750" t="str">
        <f t="shared" si="34"/>
        <v/>
      </c>
      <c r="V88" s="750" t="str">
        <f t="shared" si="35"/>
        <v/>
      </c>
      <c r="W88" s="756" t="str">
        <f t="shared" si="36"/>
        <v/>
      </c>
      <c r="X88" s="750">
        <f t="shared" ref="X88:X98" si="40">IF(COUNTA(H88:L88)=0,0,IF(COUNTA(H88:L88)&lt;&gt;1,1,IF(ISERROR(HLOOKUP("X",H88:L88,1,0)),1,0)))</f>
        <v>0</v>
      </c>
    </row>
    <row r="89" spans="1:24" ht="37.5" customHeight="1">
      <c r="A89" s="765"/>
      <c r="B89" s="2" t="str">
        <f>VLOOKUP('NSA with 1st process'!A88,TS!$A$5:$C$52,3,0)</f>
        <v>TS: 8.2.3.1, 8.2.4</v>
      </c>
      <c r="C89" s="2"/>
      <c r="D89" s="82"/>
      <c r="E89" s="731"/>
      <c r="F89" s="732"/>
      <c r="G89" s="739"/>
      <c r="H89" s="737"/>
      <c r="I89" s="737"/>
      <c r="J89" s="737"/>
      <c r="K89" s="737"/>
      <c r="L89" s="737"/>
      <c r="O89" s="753"/>
      <c r="P89" s="786"/>
      <c r="Q89" s="751"/>
      <c r="R89" s="751"/>
      <c r="S89" s="751"/>
      <c r="T89" s="751"/>
      <c r="U89" s="751"/>
      <c r="V89" s="751"/>
      <c r="W89" s="757"/>
      <c r="X89" s="751"/>
    </row>
    <row r="90" spans="1:24" ht="217.5" customHeight="1">
      <c r="A90" s="764" t="s">
        <v>57</v>
      </c>
      <c r="B90" s="2" t="s">
        <v>129</v>
      </c>
      <c r="C90" s="2" t="s">
        <v>152</v>
      </c>
      <c r="D90" s="82" t="s">
        <v>164</v>
      </c>
      <c r="E90" s="729" t="s">
        <v>363</v>
      </c>
      <c r="F90" s="730"/>
      <c r="G90" s="738"/>
      <c r="H90" s="736"/>
      <c r="I90" s="736"/>
      <c r="J90" s="736"/>
      <c r="K90" s="736"/>
      <c r="L90" s="736"/>
      <c r="O90" s="752"/>
      <c r="P90" s="754" t="str">
        <f t="shared" si="30"/>
        <v>4.4.2</v>
      </c>
      <c r="Q90" s="750" t="str">
        <f t="shared" si="31"/>
        <v/>
      </c>
      <c r="R90" s="750" t="str">
        <f t="shared" si="32"/>
        <v>Y</v>
      </c>
      <c r="S90" s="750" t="str">
        <f t="shared" si="37"/>
        <v/>
      </c>
      <c r="T90" s="750" t="str">
        <f t="shared" si="33"/>
        <v/>
      </c>
      <c r="U90" s="750" t="str">
        <f t="shared" si="34"/>
        <v/>
      </c>
      <c r="V90" s="750" t="str">
        <f t="shared" si="35"/>
        <v/>
      </c>
      <c r="W90" s="750" t="str">
        <f t="shared" si="36"/>
        <v/>
      </c>
      <c r="X90" s="750">
        <f t="shared" si="40"/>
        <v>0</v>
      </c>
    </row>
    <row r="91" spans="1:24" ht="37.5" customHeight="1">
      <c r="A91" s="765"/>
      <c r="B91" s="2" t="str">
        <f>VLOOKUP('NSA with 1st process'!A90,TS!$A$5:$C$52,3,0)</f>
        <v>TS: 8.1, 8.4, 8.4.1, 8.5.1.2</v>
      </c>
      <c r="C91" s="2"/>
      <c r="D91" s="82"/>
      <c r="E91" s="731"/>
      <c r="F91" s="732"/>
      <c r="G91" s="739"/>
      <c r="H91" s="737"/>
      <c r="I91" s="737"/>
      <c r="J91" s="737"/>
      <c r="K91" s="737"/>
      <c r="L91" s="737"/>
      <c r="O91" s="753"/>
      <c r="P91" s="755"/>
      <c r="Q91" s="751"/>
      <c r="R91" s="751"/>
      <c r="S91" s="751"/>
      <c r="T91" s="751"/>
      <c r="U91" s="751"/>
      <c r="V91" s="751"/>
      <c r="W91" s="751"/>
      <c r="X91" s="751"/>
    </row>
    <row r="92" spans="1:24" ht="159" customHeight="1">
      <c r="A92" s="764" t="s">
        <v>58</v>
      </c>
      <c r="B92" s="2" t="s">
        <v>314</v>
      </c>
      <c r="C92" s="2" t="s">
        <v>153</v>
      </c>
      <c r="D92" s="82" t="s">
        <v>29</v>
      </c>
      <c r="E92" s="729" t="s">
        <v>354</v>
      </c>
      <c r="F92" s="730"/>
      <c r="G92" s="738"/>
      <c r="H92" s="736"/>
      <c r="I92" s="736"/>
      <c r="J92" s="736"/>
      <c r="K92" s="736"/>
      <c r="L92" s="736"/>
      <c r="O92" s="752"/>
      <c r="P92" s="754" t="str">
        <f t="shared" si="30"/>
        <v>4.4.3</v>
      </c>
      <c r="Q92" s="750" t="str">
        <f t="shared" si="31"/>
        <v/>
      </c>
      <c r="R92" s="750" t="str">
        <f t="shared" si="32"/>
        <v>Y</v>
      </c>
      <c r="S92" s="750" t="str">
        <f t="shared" si="37"/>
        <v/>
      </c>
      <c r="T92" s="750" t="str">
        <f t="shared" si="33"/>
        <v/>
      </c>
      <c r="U92" s="750" t="str">
        <f t="shared" si="34"/>
        <v/>
      </c>
      <c r="V92" s="750" t="str">
        <f t="shared" si="35"/>
        <v/>
      </c>
      <c r="W92" s="750" t="str">
        <f t="shared" si="36"/>
        <v/>
      </c>
      <c r="X92" s="750">
        <f t="shared" si="40"/>
        <v>0</v>
      </c>
    </row>
    <row r="93" spans="1:24" ht="37.5" customHeight="1">
      <c r="A93" s="765"/>
      <c r="B93" s="2" t="str">
        <f>VLOOKUP('NSA with 1st process'!A92,TS!$A$5:$C$52,3,0)</f>
        <v>TS: 8.3, 8.5.1.2, 8.5.2, 8.5.2.1</v>
      </c>
      <c r="C93" s="2"/>
      <c r="D93" s="82"/>
      <c r="E93" s="731"/>
      <c r="F93" s="732"/>
      <c r="G93" s="739"/>
      <c r="H93" s="737"/>
      <c r="I93" s="737"/>
      <c r="J93" s="737"/>
      <c r="K93" s="737"/>
      <c r="L93" s="737"/>
      <c r="O93" s="753"/>
      <c r="P93" s="755"/>
      <c r="Q93" s="751"/>
      <c r="R93" s="751"/>
      <c r="S93" s="751"/>
      <c r="T93" s="751"/>
      <c r="U93" s="751"/>
      <c r="V93" s="751"/>
      <c r="W93" s="751"/>
      <c r="X93" s="751"/>
    </row>
    <row r="94" spans="1:24" ht="186.75" customHeight="1">
      <c r="A94" s="764" t="s">
        <v>59</v>
      </c>
      <c r="B94" s="2" t="s">
        <v>130</v>
      </c>
      <c r="C94" s="2" t="s">
        <v>154</v>
      </c>
      <c r="D94" s="82" t="s">
        <v>30</v>
      </c>
      <c r="E94" s="729" t="s">
        <v>364</v>
      </c>
      <c r="F94" s="730"/>
      <c r="G94" s="738"/>
      <c r="H94" s="736"/>
      <c r="I94" s="736"/>
      <c r="J94" s="736"/>
      <c r="K94" s="736"/>
      <c r="L94" s="736"/>
      <c r="O94" s="752"/>
      <c r="P94" s="754" t="str">
        <f t="shared" si="30"/>
        <v>4.4.4</v>
      </c>
      <c r="Q94" s="750" t="str">
        <f t="shared" si="31"/>
        <v/>
      </c>
      <c r="R94" s="750" t="str">
        <f t="shared" si="32"/>
        <v>Y</v>
      </c>
      <c r="S94" s="750" t="str">
        <f t="shared" si="37"/>
        <v/>
      </c>
      <c r="T94" s="750" t="str">
        <f t="shared" si="33"/>
        <v/>
      </c>
      <c r="U94" s="750" t="str">
        <f t="shared" si="34"/>
        <v/>
      </c>
      <c r="V94" s="750" t="str">
        <f t="shared" si="35"/>
        <v/>
      </c>
      <c r="W94" s="750" t="str">
        <f t="shared" si="36"/>
        <v/>
      </c>
      <c r="X94" s="750">
        <f t="shared" si="40"/>
        <v>0</v>
      </c>
    </row>
    <row r="95" spans="1:24" ht="37.5" customHeight="1">
      <c r="A95" s="765"/>
      <c r="B95" s="2" t="str">
        <f>VLOOKUP('NSA with 1st process'!A94,TS!$A$5:$C$52,3,0)</f>
        <v>TS: 8.2.2, 8.2.2.2, 8.2.2.3, 8.2.2.4, 8.2.2.5</v>
      </c>
      <c r="C95" s="2"/>
      <c r="D95" s="82"/>
      <c r="E95" s="731"/>
      <c r="F95" s="732"/>
      <c r="G95" s="739"/>
      <c r="H95" s="737"/>
      <c r="I95" s="737"/>
      <c r="J95" s="737"/>
      <c r="K95" s="737"/>
      <c r="L95" s="737"/>
      <c r="O95" s="753"/>
      <c r="P95" s="755"/>
      <c r="Q95" s="751"/>
      <c r="R95" s="751"/>
      <c r="S95" s="751"/>
      <c r="T95" s="751"/>
      <c r="U95" s="751"/>
      <c r="V95" s="751"/>
      <c r="W95" s="751"/>
      <c r="X95" s="751"/>
    </row>
    <row r="96" spans="1:24" ht="113.25" customHeight="1">
      <c r="A96" s="764" t="s">
        <v>60</v>
      </c>
      <c r="B96" s="2" t="s">
        <v>131</v>
      </c>
      <c r="C96" s="2" t="s">
        <v>155</v>
      </c>
      <c r="D96" s="82" t="s">
        <v>31</v>
      </c>
      <c r="E96" s="729" t="s">
        <v>355</v>
      </c>
      <c r="F96" s="730"/>
      <c r="G96" s="738"/>
      <c r="H96" s="736"/>
      <c r="I96" s="736"/>
      <c r="J96" s="736"/>
      <c r="K96" s="736"/>
      <c r="L96" s="736"/>
      <c r="O96" s="752"/>
      <c r="P96" s="754" t="str">
        <f t="shared" si="30"/>
        <v>4.4.5</v>
      </c>
      <c r="Q96" s="750" t="str">
        <f t="shared" si="31"/>
        <v/>
      </c>
      <c r="R96" s="750" t="str">
        <f t="shared" si="32"/>
        <v>Y</v>
      </c>
      <c r="S96" s="750" t="str">
        <f t="shared" si="37"/>
        <v/>
      </c>
      <c r="T96" s="750" t="str">
        <f t="shared" si="33"/>
        <v/>
      </c>
      <c r="U96" s="750" t="str">
        <f t="shared" si="34"/>
        <v/>
      </c>
      <c r="V96" s="750" t="str">
        <f t="shared" si="35"/>
        <v/>
      </c>
      <c r="W96" s="750" t="str">
        <f t="shared" si="36"/>
        <v/>
      </c>
      <c r="X96" s="750">
        <f t="shared" si="40"/>
        <v>0</v>
      </c>
    </row>
    <row r="97" spans="1:24" ht="37.5" customHeight="1">
      <c r="A97" s="765"/>
      <c r="B97" s="2" t="str">
        <f>VLOOKUP('NSA with 1st process'!A96,TS!$A$5:$C$52,3,0)</f>
        <v>TS: 8.5.1, 8.5.1.2</v>
      </c>
      <c r="C97" s="2"/>
      <c r="D97" s="82"/>
      <c r="E97" s="731"/>
      <c r="F97" s="732"/>
      <c r="G97" s="739"/>
      <c r="H97" s="737"/>
      <c r="I97" s="737"/>
      <c r="J97" s="737"/>
      <c r="K97" s="737"/>
      <c r="L97" s="737"/>
      <c r="O97" s="753"/>
      <c r="P97" s="755"/>
      <c r="Q97" s="751"/>
      <c r="R97" s="751"/>
      <c r="S97" s="751"/>
      <c r="T97" s="751"/>
      <c r="U97" s="751"/>
      <c r="V97" s="751"/>
      <c r="W97" s="751"/>
      <c r="X97" s="751"/>
    </row>
    <row r="98" spans="1:24" ht="112.5" customHeight="1">
      <c r="A98" s="790" t="s">
        <v>61</v>
      </c>
      <c r="B98" s="2" t="s">
        <v>132</v>
      </c>
      <c r="C98" s="2" t="s">
        <v>156</v>
      </c>
      <c r="D98" s="82" t="s">
        <v>32</v>
      </c>
      <c r="E98" s="733" t="s">
        <v>356</v>
      </c>
      <c r="F98" s="730"/>
      <c r="G98" s="738"/>
      <c r="H98" s="736"/>
      <c r="I98" s="736"/>
      <c r="J98" s="736"/>
      <c r="K98" s="736"/>
      <c r="L98" s="736"/>
      <c r="O98" s="752"/>
      <c r="P98" s="754" t="str">
        <f t="shared" si="30"/>
        <v>4.4.6</v>
      </c>
      <c r="Q98" s="750" t="str">
        <f t="shared" si="31"/>
        <v/>
      </c>
      <c r="R98" s="750" t="str">
        <f t="shared" si="32"/>
        <v>Y</v>
      </c>
      <c r="S98" s="750" t="str">
        <f t="shared" si="37"/>
        <v/>
      </c>
      <c r="T98" s="750" t="str">
        <f t="shared" si="33"/>
        <v/>
      </c>
      <c r="U98" s="750" t="str">
        <f t="shared" si="34"/>
        <v/>
      </c>
      <c r="V98" s="750" t="str">
        <f t="shared" si="35"/>
        <v/>
      </c>
      <c r="W98" s="750" t="str">
        <f t="shared" si="36"/>
        <v/>
      </c>
      <c r="X98" s="750">
        <f t="shared" si="40"/>
        <v>0</v>
      </c>
    </row>
    <row r="99" spans="1:24" ht="37.5" customHeight="1">
      <c r="A99" s="790"/>
      <c r="B99" s="2" t="str">
        <f>VLOOKUP('NSA with 1st process'!A98,TS!$A$5:$C$52,3,0)</f>
        <v>TS: 8.2.3.1, 8.2.4</v>
      </c>
      <c r="C99" s="177"/>
      <c r="D99" s="178"/>
      <c r="E99" s="726"/>
      <c r="F99" s="732"/>
      <c r="G99" s="739"/>
      <c r="H99" s="737"/>
      <c r="I99" s="737"/>
      <c r="J99" s="737"/>
      <c r="K99" s="737"/>
      <c r="L99" s="737"/>
      <c r="O99" s="753"/>
      <c r="P99" s="755"/>
      <c r="Q99" s="751"/>
      <c r="R99" s="751"/>
      <c r="S99" s="751"/>
      <c r="T99" s="751"/>
      <c r="U99" s="751"/>
      <c r="V99" s="751"/>
      <c r="W99" s="751"/>
      <c r="X99" s="751"/>
    </row>
    <row r="100" spans="1:24" ht="33" customHeight="1">
      <c r="A100" s="762" t="s">
        <v>273</v>
      </c>
      <c r="B100" s="762"/>
      <c r="C100" s="95"/>
      <c r="D100" s="95"/>
      <c r="E100" s="734" t="s">
        <v>182</v>
      </c>
      <c r="F100" s="734"/>
      <c r="G100" s="734"/>
      <c r="H100" s="734"/>
      <c r="I100" s="734"/>
      <c r="J100" s="734"/>
      <c r="K100" s="734"/>
      <c r="L100" s="735"/>
      <c r="O100" s="208"/>
      <c r="P100" s="206" t="s">
        <v>100</v>
      </c>
      <c r="Q100" s="92" t="s">
        <v>97</v>
      </c>
      <c r="R100" s="92" t="s">
        <v>321</v>
      </c>
      <c r="S100" s="93">
        <f>$H$6</f>
        <v>0</v>
      </c>
      <c r="T100" s="93">
        <f>$I$6</f>
        <v>4</v>
      </c>
      <c r="U100" s="93">
        <f>$J$6</f>
        <v>6</v>
      </c>
      <c r="V100" s="93">
        <f>$K$6</f>
        <v>8</v>
      </c>
      <c r="W100" s="209">
        <f>$L$6</f>
        <v>10</v>
      </c>
      <c r="X100" s="92" t="s">
        <v>732</v>
      </c>
    </row>
    <row r="101" spans="1:24" ht="141" customHeight="1">
      <c r="A101" s="771" t="s">
        <v>141</v>
      </c>
      <c r="B101" s="2" t="s">
        <v>133</v>
      </c>
      <c r="C101" s="2" t="s">
        <v>157</v>
      </c>
      <c r="D101" s="8" t="s">
        <v>138</v>
      </c>
      <c r="E101" s="729" t="s">
        <v>357</v>
      </c>
      <c r="F101" s="730"/>
      <c r="G101" s="738"/>
      <c r="H101" s="736"/>
      <c r="I101" s="736"/>
      <c r="J101" s="736"/>
      <c r="K101" s="736"/>
      <c r="L101" s="736"/>
      <c r="O101" s="752"/>
      <c r="P101" s="754" t="str">
        <f>A101</f>
        <v>5.1</v>
      </c>
      <c r="Q101" s="750" t="str">
        <f>IF(R101="y","",MIN(S101:W101))</f>
        <v/>
      </c>
      <c r="R101" s="750" t="str">
        <f>IF(COUNT(S101:W101)=0,"Y","")</f>
        <v>Y</v>
      </c>
      <c r="S101" s="750" t="str">
        <f>IF(H101="x",$H$6,"")</f>
        <v/>
      </c>
      <c r="T101" s="750" t="str">
        <f>IF(I101="x",$I$6,"")</f>
        <v/>
      </c>
      <c r="U101" s="750" t="str">
        <f>IF(J101="x",$J$6,"")</f>
        <v/>
      </c>
      <c r="V101" s="750" t="str">
        <f>IF(K101="x",$K$6,"")</f>
        <v/>
      </c>
      <c r="W101" s="750" t="str">
        <f>IF(L101="x",$L$6,"")</f>
        <v/>
      </c>
      <c r="X101" s="750">
        <f t="shared" ref="X101:X109" si="41">IF(COUNTA(H101:L101)=0,0,IF(COUNTA(H101:L101)&lt;&gt;1,1,IF(ISERROR(HLOOKUP("X",H101:L101,1,0)),1,0)))</f>
        <v>0</v>
      </c>
    </row>
    <row r="102" spans="1:24" ht="37.5" customHeight="1">
      <c r="A102" s="772"/>
      <c r="B102" s="2" t="str">
        <f>VLOOKUP('NSA with 1st process'!A101,TS!$A$5:$C$52,3,0)</f>
        <v>TS: 8.2.2.3, 8.2.4, 8.2.4.1</v>
      </c>
      <c r="C102" s="2"/>
      <c r="D102" s="8"/>
      <c r="E102" s="731"/>
      <c r="F102" s="732"/>
      <c r="G102" s="739"/>
      <c r="H102" s="737"/>
      <c r="I102" s="737"/>
      <c r="J102" s="737"/>
      <c r="K102" s="737"/>
      <c r="L102" s="737"/>
      <c r="O102" s="753"/>
      <c r="P102" s="755"/>
      <c r="Q102" s="751"/>
      <c r="R102" s="751"/>
      <c r="S102" s="751"/>
      <c r="T102" s="751"/>
      <c r="U102" s="751"/>
      <c r="V102" s="751"/>
      <c r="W102" s="751"/>
      <c r="X102" s="751"/>
    </row>
    <row r="103" spans="1:24" ht="142.5" customHeight="1">
      <c r="A103" s="771" t="s">
        <v>101</v>
      </c>
      <c r="B103" s="2" t="s">
        <v>134</v>
      </c>
      <c r="C103" s="2" t="s">
        <v>158</v>
      </c>
      <c r="D103" s="8" t="s">
        <v>139</v>
      </c>
      <c r="E103" s="729" t="s">
        <v>358</v>
      </c>
      <c r="F103" s="730"/>
      <c r="G103" s="738"/>
      <c r="H103" s="736"/>
      <c r="I103" s="736"/>
      <c r="J103" s="736"/>
      <c r="K103" s="736"/>
      <c r="L103" s="736"/>
      <c r="O103" s="752"/>
      <c r="P103" s="754" t="str">
        <f t="shared" ref="P103:P109" si="42">A103</f>
        <v>5.2</v>
      </c>
      <c r="Q103" s="750" t="str">
        <f t="shared" ref="Q103:Q109" si="43">IF(R103="y","",MIN(S103:W103))</f>
        <v/>
      </c>
      <c r="R103" s="750" t="str">
        <f t="shared" ref="R103:R109" si="44">IF(COUNT(S103:W103)=0,"Y","")</f>
        <v>Y</v>
      </c>
      <c r="S103" s="750" t="str">
        <f t="shared" ref="S103:S109" si="45">IF(H103="x",$H$6,"")</f>
        <v/>
      </c>
      <c r="T103" s="750" t="str">
        <f t="shared" ref="T103:T109" si="46">IF(I103="x",$I$6,"")</f>
        <v/>
      </c>
      <c r="U103" s="750" t="str">
        <f t="shared" ref="U103:U109" si="47">IF(J103="x",$J$6,"")</f>
        <v/>
      </c>
      <c r="V103" s="750" t="str">
        <f t="shared" ref="V103:V109" si="48">IF(K103="x",$K$6,"")</f>
        <v/>
      </c>
      <c r="W103" s="750" t="str">
        <f t="shared" ref="W103:W109" si="49">IF(L103="x",$L$6,"")</f>
        <v/>
      </c>
      <c r="X103" s="750">
        <f t="shared" si="41"/>
        <v>0</v>
      </c>
    </row>
    <row r="104" spans="1:24" ht="37.5" customHeight="1">
      <c r="A104" s="772"/>
      <c r="B104" s="2" t="str">
        <f>VLOOKUP('NSA with 1st process'!A103,TS!$A$5:$C$52,3,0)</f>
        <v>TS: 7.1.4, 7.2.3, 7.5.1.7, 8.2.1, 8.2.1.1, 8.5.2.4</v>
      </c>
      <c r="C104" s="2"/>
      <c r="D104" s="8"/>
      <c r="E104" s="731"/>
      <c r="F104" s="732"/>
      <c r="G104" s="739"/>
      <c r="H104" s="737"/>
      <c r="I104" s="737"/>
      <c r="J104" s="737"/>
      <c r="K104" s="737"/>
      <c r="L104" s="737"/>
      <c r="O104" s="753"/>
      <c r="P104" s="755"/>
      <c r="Q104" s="751"/>
      <c r="R104" s="751"/>
      <c r="S104" s="751"/>
      <c r="T104" s="751"/>
      <c r="U104" s="751"/>
      <c r="V104" s="751"/>
      <c r="W104" s="751"/>
      <c r="X104" s="751"/>
    </row>
    <row r="105" spans="1:24" ht="59.25" customHeight="1">
      <c r="A105" s="771" t="s">
        <v>102</v>
      </c>
      <c r="B105" s="2" t="s">
        <v>135</v>
      </c>
      <c r="C105" s="2" t="s">
        <v>159</v>
      </c>
      <c r="D105" s="8" t="e">
        <v>#N/A</v>
      </c>
      <c r="E105" s="729" t="s">
        <v>359</v>
      </c>
      <c r="F105" s="730"/>
      <c r="G105" s="738"/>
      <c r="H105" s="736"/>
      <c r="I105" s="736"/>
      <c r="J105" s="736"/>
      <c r="K105" s="736"/>
      <c r="L105" s="736"/>
      <c r="O105" s="752"/>
      <c r="P105" s="754" t="str">
        <f t="shared" si="42"/>
        <v>5.3</v>
      </c>
      <c r="Q105" s="750" t="str">
        <f t="shared" si="43"/>
        <v/>
      </c>
      <c r="R105" s="750" t="str">
        <f t="shared" si="44"/>
        <v>Y</v>
      </c>
      <c r="S105" s="750" t="str">
        <f t="shared" si="45"/>
        <v/>
      </c>
      <c r="T105" s="750" t="str">
        <f t="shared" si="46"/>
        <v/>
      </c>
      <c r="U105" s="750" t="str">
        <f t="shared" si="47"/>
        <v/>
      </c>
      <c r="V105" s="750" t="str">
        <f t="shared" si="48"/>
        <v/>
      </c>
      <c r="W105" s="750" t="str">
        <f t="shared" si="49"/>
        <v/>
      </c>
      <c r="X105" s="750">
        <f t="shared" si="41"/>
        <v>0</v>
      </c>
    </row>
    <row r="106" spans="1:24" ht="37.5" customHeight="1">
      <c r="A106" s="772"/>
      <c r="B106" s="2" t="str">
        <f>VLOOKUP('NSA with 1st process'!A105,TS!$A$5:$C$52,3,0)</f>
        <v>TS: 6.3.2</v>
      </c>
      <c r="C106" s="2"/>
      <c r="D106" s="8"/>
      <c r="E106" s="731"/>
      <c r="F106" s="732"/>
      <c r="G106" s="739"/>
      <c r="H106" s="737"/>
      <c r="I106" s="737"/>
      <c r="J106" s="737"/>
      <c r="K106" s="737"/>
      <c r="L106" s="737"/>
      <c r="O106" s="753"/>
      <c r="P106" s="755"/>
      <c r="Q106" s="751"/>
      <c r="R106" s="751"/>
      <c r="S106" s="751"/>
      <c r="T106" s="751"/>
      <c r="U106" s="751"/>
      <c r="V106" s="751"/>
      <c r="W106" s="751"/>
      <c r="X106" s="751"/>
    </row>
    <row r="107" spans="1:24" ht="109.5" customHeight="1">
      <c r="A107" s="771" t="s">
        <v>12</v>
      </c>
      <c r="B107" s="2" t="s">
        <v>136</v>
      </c>
      <c r="C107" s="2" t="s">
        <v>159</v>
      </c>
      <c r="D107" s="8" t="s">
        <v>33</v>
      </c>
      <c r="E107" s="729" t="s">
        <v>796</v>
      </c>
      <c r="F107" s="730"/>
      <c r="G107" s="738"/>
      <c r="H107" s="736"/>
      <c r="I107" s="736"/>
      <c r="J107" s="736"/>
      <c r="K107" s="736"/>
      <c r="L107" s="736"/>
      <c r="O107" s="752"/>
      <c r="P107" s="754" t="str">
        <f t="shared" si="42"/>
        <v>5.4</v>
      </c>
      <c r="Q107" s="750" t="str">
        <f t="shared" si="43"/>
        <v/>
      </c>
      <c r="R107" s="750" t="str">
        <f t="shared" si="44"/>
        <v>Y</v>
      </c>
      <c r="S107" s="750" t="str">
        <f t="shared" si="45"/>
        <v/>
      </c>
      <c r="T107" s="750" t="str">
        <f t="shared" si="46"/>
        <v/>
      </c>
      <c r="U107" s="750" t="str">
        <f t="shared" si="47"/>
        <v/>
      </c>
      <c r="V107" s="750" t="str">
        <f t="shared" si="48"/>
        <v/>
      </c>
      <c r="W107" s="750" t="str">
        <f t="shared" si="49"/>
        <v/>
      </c>
      <c r="X107" s="750">
        <f t="shared" si="41"/>
        <v>0</v>
      </c>
    </row>
    <row r="108" spans="1:24" ht="37.5" customHeight="1">
      <c r="A108" s="772"/>
      <c r="B108" s="2" t="str">
        <f>VLOOKUP('NSA with 1st process'!A107,TS!$A$5:$C$52,3,0)</f>
        <v>TS: 8.2.3.1, 8.5.2, 8.5.2.1</v>
      </c>
      <c r="C108" s="2"/>
      <c r="D108" s="8"/>
      <c r="E108" s="731"/>
      <c r="F108" s="732"/>
      <c r="G108" s="739"/>
      <c r="H108" s="737"/>
      <c r="I108" s="737"/>
      <c r="J108" s="737"/>
      <c r="K108" s="737"/>
      <c r="L108" s="737"/>
      <c r="O108" s="753"/>
      <c r="P108" s="755"/>
      <c r="Q108" s="751"/>
      <c r="R108" s="751"/>
      <c r="S108" s="751"/>
      <c r="T108" s="751"/>
      <c r="U108" s="751"/>
      <c r="V108" s="751"/>
      <c r="W108" s="751"/>
      <c r="X108" s="751"/>
    </row>
    <row r="109" spans="1:24" ht="185.25" customHeight="1">
      <c r="A109" s="790" t="s">
        <v>13</v>
      </c>
      <c r="B109" s="2" t="s">
        <v>95</v>
      </c>
      <c r="C109" s="2" t="s">
        <v>160</v>
      </c>
      <c r="D109" s="8" t="s">
        <v>34</v>
      </c>
      <c r="E109" s="733" t="s">
        <v>365</v>
      </c>
      <c r="F109" s="730"/>
      <c r="G109" s="738"/>
      <c r="H109" s="736"/>
      <c r="I109" s="736"/>
      <c r="J109" s="736"/>
      <c r="K109" s="736"/>
      <c r="L109" s="736"/>
      <c r="O109" s="752"/>
      <c r="P109" s="792" t="str">
        <f t="shared" si="42"/>
        <v>5.5</v>
      </c>
      <c r="Q109" s="787" t="str">
        <f t="shared" si="43"/>
        <v/>
      </c>
      <c r="R109" s="787" t="str">
        <f t="shared" si="44"/>
        <v>Y</v>
      </c>
      <c r="S109" s="787" t="str">
        <f t="shared" si="45"/>
        <v/>
      </c>
      <c r="T109" s="787" t="str">
        <f t="shared" si="46"/>
        <v/>
      </c>
      <c r="U109" s="787" t="str">
        <f t="shared" si="47"/>
        <v/>
      </c>
      <c r="V109" s="787" t="str">
        <f t="shared" si="48"/>
        <v/>
      </c>
      <c r="W109" s="787" t="str">
        <f t="shared" si="49"/>
        <v/>
      </c>
      <c r="X109" s="750">
        <f t="shared" si="41"/>
        <v>0</v>
      </c>
    </row>
    <row r="110" spans="1:24" ht="37.5" customHeight="1">
      <c r="A110" s="790"/>
      <c r="B110" s="2" t="str">
        <f>VLOOKUP('NSA with 1st process'!A109,TS!$A$5:$C$52,3,0)</f>
        <v>TS: 6.2.1, 6.2.2, 6.2.2.2</v>
      </c>
      <c r="C110" s="177"/>
      <c r="D110" s="183"/>
      <c r="E110" s="726"/>
      <c r="F110" s="732"/>
      <c r="G110" s="739"/>
      <c r="H110" s="737"/>
      <c r="I110" s="737"/>
      <c r="J110" s="737"/>
      <c r="K110" s="737"/>
      <c r="L110" s="737"/>
      <c r="O110" s="753"/>
      <c r="P110" s="792"/>
      <c r="Q110" s="787"/>
      <c r="R110" s="787"/>
      <c r="S110" s="787"/>
      <c r="T110" s="787"/>
      <c r="U110" s="787"/>
      <c r="V110" s="787"/>
      <c r="W110" s="787"/>
      <c r="X110" s="751"/>
    </row>
    <row r="111" spans="1:24" ht="45.75" hidden="1" customHeight="1">
      <c r="A111" s="763" t="s">
        <v>329</v>
      </c>
      <c r="B111" s="763"/>
      <c r="C111" s="95"/>
      <c r="D111" s="95"/>
      <c r="E111" s="95"/>
      <c r="F111" s="761" t="s">
        <v>181</v>
      </c>
      <c r="G111" s="734"/>
      <c r="H111" s="734"/>
      <c r="I111" s="734"/>
      <c r="J111" s="734"/>
      <c r="K111" s="734"/>
      <c r="L111" s="735"/>
    </row>
    <row r="112" spans="1:24" ht="18" hidden="1" customHeight="1">
      <c r="A112" s="13"/>
      <c r="B112" s="13"/>
      <c r="C112" s="13"/>
      <c r="D112" s="13"/>
      <c r="E112" s="13"/>
      <c r="F112" s="14" t="s">
        <v>180</v>
      </c>
      <c r="G112" s="14" t="s">
        <v>176</v>
      </c>
      <c r="H112" s="768" t="s">
        <v>175</v>
      </c>
      <c r="I112" s="769"/>
      <c r="J112" s="769"/>
      <c r="K112" s="769"/>
      <c r="L112" s="770"/>
    </row>
    <row r="113" spans="1:12" ht="99" hidden="1" customHeight="1">
      <c r="A113" s="3" t="s">
        <v>103</v>
      </c>
      <c r="B113" s="2" t="s">
        <v>177</v>
      </c>
      <c r="C113" s="4"/>
      <c r="D113" s="8" t="e">
        <v>#N/A</v>
      </c>
      <c r="E113" s="8"/>
      <c r="F113" s="2"/>
      <c r="G113" s="205"/>
      <c r="H113" s="758"/>
      <c r="I113" s="759"/>
      <c r="J113" s="759"/>
      <c r="K113" s="759"/>
      <c r="L113" s="760"/>
    </row>
    <row r="114" spans="1:12" ht="99" hidden="1" customHeight="1">
      <c r="A114" s="3" t="s">
        <v>104</v>
      </c>
      <c r="B114" s="2" t="s">
        <v>178</v>
      </c>
      <c r="C114" s="4"/>
      <c r="D114" s="8" t="e">
        <v>#N/A</v>
      </c>
      <c r="E114" s="8"/>
      <c r="F114" s="2"/>
      <c r="G114" s="205"/>
      <c r="H114" s="758"/>
      <c r="I114" s="759"/>
      <c r="J114" s="759"/>
      <c r="K114" s="759"/>
      <c r="L114" s="760"/>
    </row>
    <row r="115" spans="1:12" ht="99" hidden="1" customHeight="1">
      <c r="A115" s="3" t="s">
        <v>106</v>
      </c>
      <c r="B115" s="2" t="s">
        <v>179</v>
      </c>
      <c r="C115" s="4"/>
      <c r="D115" s="8" t="e">
        <v>#N/A</v>
      </c>
      <c r="E115" s="8"/>
      <c r="F115" s="2"/>
      <c r="G115" s="205"/>
      <c r="H115" s="758"/>
      <c r="I115" s="759"/>
      <c r="J115" s="759"/>
      <c r="K115" s="759"/>
      <c r="L115" s="760"/>
    </row>
    <row r="116" spans="1:12">
      <c r="D116" s="8"/>
      <c r="E116" s="230"/>
    </row>
    <row r="117" spans="1:12">
      <c r="D117" s="8"/>
      <c r="E117" s="230"/>
    </row>
  </sheetData>
  <sheetProtection password="C5CA" sheet="1" objects="1" scenarios="1" formatCells="0"/>
  <mergeCells count="895">
    <mergeCell ref="P17:P18"/>
    <mergeCell ref="Q17:Q18"/>
    <mergeCell ref="R17:R18"/>
    <mergeCell ref="S17:S18"/>
    <mergeCell ref="T17:T18"/>
    <mergeCell ref="U17:U18"/>
    <mergeCell ref="V17:V18"/>
    <mergeCell ref="W17:W18"/>
    <mergeCell ref="X17:X18"/>
    <mergeCell ref="P19:P20"/>
    <mergeCell ref="Q19:Q20"/>
    <mergeCell ref="R19:R20"/>
    <mergeCell ref="S19:S20"/>
    <mergeCell ref="T19:T20"/>
    <mergeCell ref="U19:U20"/>
    <mergeCell ref="V19:V20"/>
    <mergeCell ref="W19:W20"/>
    <mergeCell ref="X19:X20"/>
    <mergeCell ref="W23:W24"/>
    <mergeCell ref="X23:X24"/>
    <mergeCell ref="R25:R26"/>
    <mergeCell ref="S25:S26"/>
    <mergeCell ref="T25:T26"/>
    <mergeCell ref="U25:U26"/>
    <mergeCell ref="V25:V26"/>
    <mergeCell ref="W25:W26"/>
    <mergeCell ref="X25:X26"/>
    <mergeCell ref="P25:P26"/>
    <mergeCell ref="Q25:Q26"/>
    <mergeCell ref="P23:P24"/>
    <mergeCell ref="Q23:Q24"/>
    <mergeCell ref="R23:R24"/>
    <mergeCell ref="S23:S24"/>
    <mergeCell ref="T23:T24"/>
    <mergeCell ref="U23:U24"/>
    <mergeCell ref="V23:V24"/>
    <mergeCell ref="P28:P29"/>
    <mergeCell ref="Q28:Q29"/>
    <mergeCell ref="R28:R29"/>
    <mergeCell ref="S28:S29"/>
    <mergeCell ref="T28:T29"/>
    <mergeCell ref="U28:U29"/>
    <mergeCell ref="V28:V29"/>
    <mergeCell ref="W28:W29"/>
    <mergeCell ref="X28:X29"/>
    <mergeCell ref="P30:P31"/>
    <mergeCell ref="Q30:Q31"/>
    <mergeCell ref="R30:R31"/>
    <mergeCell ref="S30:S31"/>
    <mergeCell ref="T30:T31"/>
    <mergeCell ref="U30:U31"/>
    <mergeCell ref="V30:V31"/>
    <mergeCell ref="W30:W31"/>
    <mergeCell ref="X30:X31"/>
    <mergeCell ref="Q32:Q33"/>
    <mergeCell ref="P32:P33"/>
    <mergeCell ref="R32:R33"/>
    <mergeCell ref="S32:S33"/>
    <mergeCell ref="T32:T33"/>
    <mergeCell ref="U32:U33"/>
    <mergeCell ref="V32:V33"/>
    <mergeCell ref="W32:W33"/>
    <mergeCell ref="X32:X33"/>
    <mergeCell ref="V36:V37"/>
    <mergeCell ref="X36:X37"/>
    <mergeCell ref="P34:P35"/>
    <mergeCell ref="R34:R35"/>
    <mergeCell ref="S34:S35"/>
    <mergeCell ref="Q34:Q35"/>
    <mergeCell ref="T34:T35"/>
    <mergeCell ref="U34:U35"/>
    <mergeCell ref="V34:V35"/>
    <mergeCell ref="W34:W35"/>
    <mergeCell ref="X34:X35"/>
    <mergeCell ref="P36:P37"/>
    <mergeCell ref="Q36:Q37"/>
    <mergeCell ref="R36:R37"/>
    <mergeCell ref="S36:S37"/>
    <mergeCell ref="T36:T37"/>
    <mergeCell ref="U36:U37"/>
    <mergeCell ref="V43:V44"/>
    <mergeCell ref="W43:W44"/>
    <mergeCell ref="X43:X44"/>
    <mergeCell ref="P40:P41"/>
    <mergeCell ref="Q40:Q41"/>
    <mergeCell ref="R40:R41"/>
    <mergeCell ref="S40:S41"/>
    <mergeCell ref="T40:T41"/>
    <mergeCell ref="U40:U41"/>
    <mergeCell ref="V40:V41"/>
    <mergeCell ref="W40:W41"/>
    <mergeCell ref="X40:X41"/>
    <mergeCell ref="P47:P48"/>
    <mergeCell ref="Q47:Q48"/>
    <mergeCell ref="R47:R48"/>
    <mergeCell ref="S47:S48"/>
    <mergeCell ref="T47:T48"/>
    <mergeCell ref="U47:U48"/>
    <mergeCell ref="V47:V48"/>
    <mergeCell ref="X47:X48"/>
    <mergeCell ref="P45:P46"/>
    <mergeCell ref="Q45:Q46"/>
    <mergeCell ref="R45:R46"/>
    <mergeCell ref="S45:S46"/>
    <mergeCell ref="T45:T46"/>
    <mergeCell ref="U45:U46"/>
    <mergeCell ref="V45:V46"/>
    <mergeCell ref="W45:W46"/>
    <mergeCell ref="X45:X46"/>
    <mergeCell ref="W47:W48"/>
    <mergeCell ref="P49:P50"/>
    <mergeCell ref="Q49:Q50"/>
    <mergeCell ref="R49:R50"/>
    <mergeCell ref="S49:S50"/>
    <mergeCell ref="T49:T50"/>
    <mergeCell ref="U49:U50"/>
    <mergeCell ref="V49:V50"/>
    <mergeCell ref="W49:W50"/>
    <mergeCell ref="X49:X50"/>
    <mergeCell ref="P51:P52"/>
    <mergeCell ref="Q51:Q52"/>
    <mergeCell ref="R51:R52"/>
    <mergeCell ref="S51:S52"/>
    <mergeCell ref="T51:T52"/>
    <mergeCell ref="U51:U52"/>
    <mergeCell ref="V51:V52"/>
    <mergeCell ref="W51:W52"/>
    <mergeCell ref="X51:X52"/>
    <mergeCell ref="P54:P55"/>
    <mergeCell ref="Q54:Q55"/>
    <mergeCell ref="R54:R55"/>
    <mergeCell ref="S54:S55"/>
    <mergeCell ref="T54:T55"/>
    <mergeCell ref="U54:U55"/>
    <mergeCell ref="V54:V55"/>
    <mergeCell ref="W54:W55"/>
    <mergeCell ref="X54:X55"/>
    <mergeCell ref="P56:P57"/>
    <mergeCell ref="Q56:Q57"/>
    <mergeCell ref="R56:R57"/>
    <mergeCell ref="S56:S57"/>
    <mergeCell ref="T56:T57"/>
    <mergeCell ref="U56:U57"/>
    <mergeCell ref="V56:V57"/>
    <mergeCell ref="W56:W57"/>
    <mergeCell ref="X56:X57"/>
    <mergeCell ref="P58:P59"/>
    <mergeCell ref="Q58:Q59"/>
    <mergeCell ref="R58:R59"/>
    <mergeCell ref="S58:S59"/>
    <mergeCell ref="T58:T59"/>
    <mergeCell ref="U58:U59"/>
    <mergeCell ref="V58:V59"/>
    <mergeCell ref="W58:W59"/>
    <mergeCell ref="X58:X59"/>
    <mergeCell ref="P62:P63"/>
    <mergeCell ref="Q62:Q63"/>
    <mergeCell ref="R62:R63"/>
    <mergeCell ref="T62:T63"/>
    <mergeCell ref="S62:S63"/>
    <mergeCell ref="U62:U63"/>
    <mergeCell ref="V62:V63"/>
    <mergeCell ref="X62:X63"/>
    <mergeCell ref="P60:P61"/>
    <mergeCell ref="Q60:Q61"/>
    <mergeCell ref="R60:R61"/>
    <mergeCell ref="S60:S61"/>
    <mergeCell ref="T60:T61"/>
    <mergeCell ref="U60:U61"/>
    <mergeCell ref="V60:V61"/>
    <mergeCell ref="W60:W61"/>
    <mergeCell ref="X60:X61"/>
    <mergeCell ref="P68:P69"/>
    <mergeCell ref="Q68:Q69"/>
    <mergeCell ref="R68:R69"/>
    <mergeCell ref="S68:S69"/>
    <mergeCell ref="T68:T69"/>
    <mergeCell ref="U68:U69"/>
    <mergeCell ref="V68:V69"/>
    <mergeCell ref="W68:W69"/>
    <mergeCell ref="X68:X69"/>
    <mergeCell ref="P66:P67"/>
    <mergeCell ref="Q66:Q67"/>
    <mergeCell ref="R66:R67"/>
    <mergeCell ref="S66:S67"/>
    <mergeCell ref="T66:T67"/>
    <mergeCell ref="U66:U67"/>
    <mergeCell ref="V66:V67"/>
    <mergeCell ref="W66:W67"/>
    <mergeCell ref="X66:X67"/>
    <mergeCell ref="P64:P65"/>
    <mergeCell ref="Q64:Q65"/>
    <mergeCell ref="R64:R65"/>
    <mergeCell ref="S64:S65"/>
    <mergeCell ref="T64:T65"/>
    <mergeCell ref="U64:U65"/>
    <mergeCell ref="V64:V65"/>
    <mergeCell ref="W64:W65"/>
    <mergeCell ref="X64:X65"/>
    <mergeCell ref="U70:U71"/>
    <mergeCell ref="V70:V71"/>
    <mergeCell ref="W70:W71"/>
    <mergeCell ref="X70:X71"/>
    <mergeCell ref="X72:X73"/>
    <mergeCell ref="W72:W73"/>
    <mergeCell ref="V72:V73"/>
    <mergeCell ref="U72:U73"/>
    <mergeCell ref="T72:T73"/>
    <mergeCell ref="P72:P73"/>
    <mergeCell ref="Q72:Q73"/>
    <mergeCell ref="R72:R73"/>
    <mergeCell ref="S72:S73"/>
    <mergeCell ref="P70:P71"/>
    <mergeCell ref="Q70:Q71"/>
    <mergeCell ref="R70:R71"/>
    <mergeCell ref="S70:S71"/>
    <mergeCell ref="T70:T71"/>
    <mergeCell ref="P75:P76"/>
    <mergeCell ref="Q75:Q76"/>
    <mergeCell ref="R75:R76"/>
    <mergeCell ref="S75:S76"/>
    <mergeCell ref="T75:T76"/>
    <mergeCell ref="U75:U76"/>
    <mergeCell ref="V75:V76"/>
    <mergeCell ref="W75:W76"/>
    <mergeCell ref="X75:X76"/>
    <mergeCell ref="P77:P78"/>
    <mergeCell ref="Q77:Q78"/>
    <mergeCell ref="R77:R78"/>
    <mergeCell ref="S77:S78"/>
    <mergeCell ref="T77:T78"/>
    <mergeCell ref="U77:U78"/>
    <mergeCell ref="V77:V78"/>
    <mergeCell ref="W77:W78"/>
    <mergeCell ref="X77:X78"/>
    <mergeCell ref="P79:P80"/>
    <mergeCell ref="Q79:Q80"/>
    <mergeCell ref="R79:R80"/>
    <mergeCell ref="S79:S80"/>
    <mergeCell ref="T79:T80"/>
    <mergeCell ref="U79:U80"/>
    <mergeCell ref="V79:V80"/>
    <mergeCell ref="W79:W80"/>
    <mergeCell ref="X79:X80"/>
    <mergeCell ref="R81:R82"/>
    <mergeCell ref="Q81:Q82"/>
    <mergeCell ref="S81:S82"/>
    <mergeCell ref="T81:T82"/>
    <mergeCell ref="U81:U82"/>
    <mergeCell ref="V81:V82"/>
    <mergeCell ref="W81:W82"/>
    <mergeCell ref="X81:X82"/>
    <mergeCell ref="P83:P84"/>
    <mergeCell ref="Q83:Q84"/>
    <mergeCell ref="R83:R84"/>
    <mergeCell ref="S83:S84"/>
    <mergeCell ref="T83:T84"/>
    <mergeCell ref="U83:U84"/>
    <mergeCell ref="V83:V84"/>
    <mergeCell ref="W83:W84"/>
    <mergeCell ref="X83:X84"/>
    <mergeCell ref="X88:X89"/>
    <mergeCell ref="P85:P86"/>
    <mergeCell ref="Q85:Q86"/>
    <mergeCell ref="R85:R86"/>
    <mergeCell ref="S85:S86"/>
    <mergeCell ref="T85:T86"/>
    <mergeCell ref="U85:U86"/>
    <mergeCell ref="V85:V86"/>
    <mergeCell ref="W85:W86"/>
    <mergeCell ref="X85:X86"/>
    <mergeCell ref="W88:W89"/>
    <mergeCell ref="U88:U89"/>
    <mergeCell ref="V88:V89"/>
    <mergeCell ref="R88:R89"/>
    <mergeCell ref="S88:S89"/>
    <mergeCell ref="T88:T89"/>
    <mergeCell ref="P90:P91"/>
    <mergeCell ref="Q90:Q91"/>
    <mergeCell ref="R90:R91"/>
    <mergeCell ref="S90:S91"/>
    <mergeCell ref="T90:T91"/>
    <mergeCell ref="U90:U91"/>
    <mergeCell ref="V90:V91"/>
    <mergeCell ref="W90:W91"/>
    <mergeCell ref="X90:X91"/>
    <mergeCell ref="P92:P93"/>
    <mergeCell ref="Q92:Q93"/>
    <mergeCell ref="R92:R93"/>
    <mergeCell ref="S92:S93"/>
    <mergeCell ref="T92:T93"/>
    <mergeCell ref="U92:U93"/>
    <mergeCell ref="V92:V93"/>
    <mergeCell ref="W92:W93"/>
    <mergeCell ref="X92:X93"/>
    <mergeCell ref="P94:P95"/>
    <mergeCell ref="Q94:Q95"/>
    <mergeCell ref="R94:R95"/>
    <mergeCell ref="S94:S95"/>
    <mergeCell ref="T94:T95"/>
    <mergeCell ref="U94:U95"/>
    <mergeCell ref="V94:V95"/>
    <mergeCell ref="W94:W95"/>
    <mergeCell ref="X94:X95"/>
    <mergeCell ref="P98:P99"/>
    <mergeCell ref="Q98:Q99"/>
    <mergeCell ref="R98:R99"/>
    <mergeCell ref="S98:S99"/>
    <mergeCell ref="T98:T99"/>
    <mergeCell ref="U98:U99"/>
    <mergeCell ref="V98:V99"/>
    <mergeCell ref="W98:W99"/>
    <mergeCell ref="X98:X99"/>
    <mergeCell ref="P101:P102"/>
    <mergeCell ref="Q101:Q102"/>
    <mergeCell ref="R101:R102"/>
    <mergeCell ref="S101:S102"/>
    <mergeCell ref="T101:T102"/>
    <mergeCell ref="U101:U102"/>
    <mergeCell ref="V101:V102"/>
    <mergeCell ref="W101:W102"/>
    <mergeCell ref="X101:X102"/>
    <mergeCell ref="R105:R106"/>
    <mergeCell ref="S105:S106"/>
    <mergeCell ref="T105:T106"/>
    <mergeCell ref="U105:U106"/>
    <mergeCell ref="V105:V106"/>
    <mergeCell ref="W105:W106"/>
    <mergeCell ref="X105:X106"/>
    <mergeCell ref="P103:P104"/>
    <mergeCell ref="Q103:Q104"/>
    <mergeCell ref="R103:R104"/>
    <mergeCell ref="S103:S104"/>
    <mergeCell ref="T103:T104"/>
    <mergeCell ref="U103:U104"/>
    <mergeCell ref="V103:V104"/>
    <mergeCell ref="W103:W104"/>
    <mergeCell ref="X103:X104"/>
    <mergeCell ref="O103:O104"/>
    <mergeCell ref="O105:O106"/>
    <mergeCell ref="O107:O108"/>
    <mergeCell ref="O109:O110"/>
    <mergeCell ref="X109:X110"/>
    <mergeCell ref="P107:P108"/>
    <mergeCell ref="Q107:Q108"/>
    <mergeCell ref="R107:R108"/>
    <mergeCell ref="S107:S108"/>
    <mergeCell ref="T107:T108"/>
    <mergeCell ref="U107:U108"/>
    <mergeCell ref="V107:V108"/>
    <mergeCell ref="W107:W108"/>
    <mergeCell ref="X107:X108"/>
    <mergeCell ref="P109:P110"/>
    <mergeCell ref="Q109:Q110"/>
    <mergeCell ref="R109:R110"/>
    <mergeCell ref="S109:S110"/>
    <mergeCell ref="T109:T110"/>
    <mergeCell ref="V109:V110"/>
    <mergeCell ref="W109:W110"/>
    <mergeCell ref="U109:U110"/>
    <mergeCell ref="P105:P106"/>
    <mergeCell ref="Q105:Q106"/>
    <mergeCell ref="O75:O76"/>
    <mergeCell ref="O77:O78"/>
    <mergeCell ref="O79:O80"/>
    <mergeCell ref="O81:O82"/>
    <mergeCell ref="O83:O84"/>
    <mergeCell ref="O90:O91"/>
    <mergeCell ref="O92:O93"/>
    <mergeCell ref="O94:O95"/>
    <mergeCell ref="O96:O97"/>
    <mergeCell ref="O85:O86"/>
    <mergeCell ref="O88:O89"/>
    <mergeCell ref="O56:O57"/>
    <mergeCell ref="O58:O59"/>
    <mergeCell ref="O60:O61"/>
    <mergeCell ref="O62:O63"/>
    <mergeCell ref="O64:O65"/>
    <mergeCell ref="O66:O67"/>
    <mergeCell ref="O68:O69"/>
    <mergeCell ref="O70:O71"/>
    <mergeCell ref="O72:O73"/>
    <mergeCell ref="O40:O41"/>
    <mergeCell ref="O43:O44"/>
    <mergeCell ref="O45:O46"/>
    <mergeCell ref="P43:P44"/>
    <mergeCell ref="Q43:Q44"/>
    <mergeCell ref="R43:R44"/>
    <mergeCell ref="S43:S44"/>
    <mergeCell ref="T43:T44"/>
    <mergeCell ref="U43:U44"/>
    <mergeCell ref="P38:P39"/>
    <mergeCell ref="Q38:Q39"/>
    <mergeCell ref="R38:R39"/>
    <mergeCell ref="S38:S39"/>
    <mergeCell ref="T38:T39"/>
    <mergeCell ref="U38:U39"/>
    <mergeCell ref="V38:V39"/>
    <mergeCell ref="W38:W39"/>
    <mergeCell ref="X38:X39"/>
    <mergeCell ref="X14:X15"/>
    <mergeCell ref="P12:P13"/>
    <mergeCell ref="Q12:Q13"/>
    <mergeCell ref="R12:R13"/>
    <mergeCell ref="S12:S13"/>
    <mergeCell ref="T12:T13"/>
    <mergeCell ref="U12:U13"/>
    <mergeCell ref="V12:V13"/>
    <mergeCell ref="W12:W13"/>
    <mergeCell ref="X12:X13"/>
    <mergeCell ref="P14:P15"/>
    <mergeCell ref="P10:P11"/>
    <mergeCell ref="Q10:Q11"/>
    <mergeCell ref="R10:R11"/>
    <mergeCell ref="S10:S11"/>
    <mergeCell ref="T10:T11"/>
    <mergeCell ref="U10:U11"/>
    <mergeCell ref="V10:V11"/>
    <mergeCell ref="W10:W11"/>
    <mergeCell ref="X10:X11"/>
    <mergeCell ref="L85:L86"/>
    <mergeCell ref="H83:H84"/>
    <mergeCell ref="I83:I84"/>
    <mergeCell ref="J83:J84"/>
    <mergeCell ref="K83:K84"/>
    <mergeCell ref="L83:L84"/>
    <mergeCell ref="L81:L82"/>
    <mergeCell ref="L79:L80"/>
    <mergeCell ref="O14:O15"/>
    <mergeCell ref="O17:O18"/>
    <mergeCell ref="O19:O20"/>
    <mergeCell ref="O21:O22"/>
    <mergeCell ref="O23:O24"/>
    <mergeCell ref="O25:O26"/>
    <mergeCell ref="O28:O29"/>
    <mergeCell ref="O30:O31"/>
    <mergeCell ref="O32:O33"/>
    <mergeCell ref="O34:O35"/>
    <mergeCell ref="O36:O37"/>
    <mergeCell ref="O38:O39"/>
    <mergeCell ref="O47:O48"/>
    <mergeCell ref="O49:O50"/>
    <mergeCell ref="O51:O52"/>
    <mergeCell ref="O54:O55"/>
    <mergeCell ref="G109:G110"/>
    <mergeCell ref="A109:A110"/>
    <mergeCell ref="P88:P89"/>
    <mergeCell ref="Q88:Q89"/>
    <mergeCell ref="J107:J108"/>
    <mergeCell ref="K107:K108"/>
    <mergeCell ref="L107:L108"/>
    <mergeCell ref="H109:H110"/>
    <mergeCell ref="I109:I110"/>
    <mergeCell ref="J109:J110"/>
    <mergeCell ref="K109:K110"/>
    <mergeCell ref="L109:L110"/>
    <mergeCell ref="A107:A108"/>
    <mergeCell ref="G107:G108"/>
    <mergeCell ref="H107:H108"/>
    <mergeCell ref="I107:I108"/>
    <mergeCell ref="J103:J104"/>
    <mergeCell ref="K103:K104"/>
    <mergeCell ref="L103:L104"/>
    <mergeCell ref="A105:A106"/>
    <mergeCell ref="G105:G106"/>
    <mergeCell ref="L88:L89"/>
    <mergeCell ref="O98:O99"/>
    <mergeCell ref="O101:O102"/>
    <mergeCell ref="H105:H106"/>
    <mergeCell ref="I105:I106"/>
    <mergeCell ref="J105:J106"/>
    <mergeCell ref="K105:K106"/>
    <mergeCell ref="L105:L106"/>
    <mergeCell ref="A103:A104"/>
    <mergeCell ref="G103:G104"/>
    <mergeCell ref="H103:H104"/>
    <mergeCell ref="I103:I104"/>
    <mergeCell ref="E103:F104"/>
    <mergeCell ref="E105:F106"/>
    <mergeCell ref="I101:I102"/>
    <mergeCell ref="J101:J102"/>
    <mergeCell ref="K101:K102"/>
    <mergeCell ref="L101:L102"/>
    <mergeCell ref="G98:G99"/>
    <mergeCell ref="A98:A99"/>
    <mergeCell ref="A101:A102"/>
    <mergeCell ref="G101:G102"/>
    <mergeCell ref="H98:H99"/>
    <mergeCell ref="I98:I99"/>
    <mergeCell ref="J98:J99"/>
    <mergeCell ref="K98:K99"/>
    <mergeCell ref="L98:L99"/>
    <mergeCell ref="E98:F99"/>
    <mergeCell ref="E100:L100"/>
    <mergeCell ref="E101:F102"/>
    <mergeCell ref="A94:A95"/>
    <mergeCell ref="A96:A97"/>
    <mergeCell ref="G96:G97"/>
    <mergeCell ref="H94:H95"/>
    <mergeCell ref="I94:I95"/>
    <mergeCell ref="J94:J95"/>
    <mergeCell ref="K94:K95"/>
    <mergeCell ref="L94:L95"/>
    <mergeCell ref="E94:F95"/>
    <mergeCell ref="E96:F97"/>
    <mergeCell ref="A90:A91"/>
    <mergeCell ref="A92:A93"/>
    <mergeCell ref="G92:G93"/>
    <mergeCell ref="H90:H91"/>
    <mergeCell ref="I90:I91"/>
    <mergeCell ref="J90:J91"/>
    <mergeCell ref="K90:K91"/>
    <mergeCell ref="L90:L91"/>
    <mergeCell ref="E90:F91"/>
    <mergeCell ref="E92:F93"/>
    <mergeCell ref="A88:A89"/>
    <mergeCell ref="G88:G89"/>
    <mergeCell ref="H88:H89"/>
    <mergeCell ref="I88:I89"/>
    <mergeCell ref="H85:H86"/>
    <mergeCell ref="I85:I86"/>
    <mergeCell ref="K85:K86"/>
    <mergeCell ref="J85:J86"/>
    <mergeCell ref="J88:J89"/>
    <mergeCell ref="K88:K89"/>
    <mergeCell ref="A83:A84"/>
    <mergeCell ref="A85:A86"/>
    <mergeCell ref="G85:G86"/>
    <mergeCell ref="G83:G84"/>
    <mergeCell ref="J79:J80"/>
    <mergeCell ref="K79:K80"/>
    <mergeCell ref="A81:A82"/>
    <mergeCell ref="G81:G82"/>
    <mergeCell ref="H81:H82"/>
    <mergeCell ref="I81:I82"/>
    <mergeCell ref="J81:J82"/>
    <mergeCell ref="K81:K82"/>
    <mergeCell ref="A79:A80"/>
    <mergeCell ref="G79:G80"/>
    <mergeCell ref="H79:H80"/>
    <mergeCell ref="I79:I80"/>
    <mergeCell ref="A77:A78"/>
    <mergeCell ref="G77:G78"/>
    <mergeCell ref="H77:H78"/>
    <mergeCell ref="I77:I78"/>
    <mergeCell ref="J77:J78"/>
    <mergeCell ref="K77:K78"/>
    <mergeCell ref="L77:L78"/>
    <mergeCell ref="A75:A76"/>
    <mergeCell ref="G75:G76"/>
    <mergeCell ref="H75:H76"/>
    <mergeCell ref="I75:I76"/>
    <mergeCell ref="J75:J76"/>
    <mergeCell ref="K75:K76"/>
    <mergeCell ref="L75:L76"/>
    <mergeCell ref="A70:A71"/>
    <mergeCell ref="A72:A73"/>
    <mergeCell ref="G70:G71"/>
    <mergeCell ref="G72:G73"/>
    <mergeCell ref="K68:K69"/>
    <mergeCell ref="L68:L69"/>
    <mergeCell ref="H72:H73"/>
    <mergeCell ref="I72:I73"/>
    <mergeCell ref="J72:J73"/>
    <mergeCell ref="K72:K73"/>
    <mergeCell ref="L72:L73"/>
    <mergeCell ref="H70:H71"/>
    <mergeCell ref="I70:I71"/>
    <mergeCell ref="J70:J71"/>
    <mergeCell ref="L70:L71"/>
    <mergeCell ref="K70:K71"/>
    <mergeCell ref="E70:F71"/>
    <mergeCell ref="E72:F73"/>
    <mergeCell ref="A68:A69"/>
    <mergeCell ref="G68:G69"/>
    <mergeCell ref="H68:H69"/>
    <mergeCell ref="I68:I69"/>
    <mergeCell ref="J68:J69"/>
    <mergeCell ref="E66:F67"/>
    <mergeCell ref="E68:F69"/>
    <mergeCell ref="A64:A65"/>
    <mergeCell ref="G62:G63"/>
    <mergeCell ref="G64:G65"/>
    <mergeCell ref="E58:F59"/>
    <mergeCell ref="E60:F61"/>
    <mergeCell ref="E62:F63"/>
    <mergeCell ref="E64:F65"/>
    <mergeCell ref="A66:A67"/>
    <mergeCell ref="G66:G67"/>
    <mergeCell ref="L66:L67"/>
    <mergeCell ref="H64:H65"/>
    <mergeCell ref="I64:I65"/>
    <mergeCell ref="J64:J65"/>
    <mergeCell ref="K64:K65"/>
    <mergeCell ref="L64:L65"/>
    <mergeCell ref="H62:H63"/>
    <mergeCell ref="I62:I63"/>
    <mergeCell ref="J62:J63"/>
    <mergeCell ref="K62:K63"/>
    <mergeCell ref="L62:L63"/>
    <mergeCell ref="K66:K67"/>
    <mergeCell ref="H66:H67"/>
    <mergeCell ref="I66:I67"/>
    <mergeCell ref="J66:J67"/>
    <mergeCell ref="G51:G52"/>
    <mergeCell ref="H51:H52"/>
    <mergeCell ref="I51:I52"/>
    <mergeCell ref="K56:K57"/>
    <mergeCell ref="J58:J59"/>
    <mergeCell ref="K58:K59"/>
    <mergeCell ref="G60:G61"/>
    <mergeCell ref="A60:A61"/>
    <mergeCell ref="A62:A63"/>
    <mergeCell ref="A47:A48"/>
    <mergeCell ref="A51:A52"/>
    <mergeCell ref="A49:A50"/>
    <mergeCell ref="J43:J44"/>
    <mergeCell ref="K43:K44"/>
    <mergeCell ref="L43:L44"/>
    <mergeCell ref="A45:A46"/>
    <mergeCell ref="H45:H46"/>
    <mergeCell ref="G45:G46"/>
    <mergeCell ref="I45:I46"/>
    <mergeCell ref="J45:J46"/>
    <mergeCell ref="K45:K46"/>
    <mergeCell ref="L45:L46"/>
    <mergeCell ref="A43:A44"/>
    <mergeCell ref="G43:G44"/>
    <mergeCell ref="H43:H44"/>
    <mergeCell ref="I43:I44"/>
    <mergeCell ref="J47:J48"/>
    <mergeCell ref="K47:K48"/>
    <mergeCell ref="L47:L48"/>
    <mergeCell ref="H49:H50"/>
    <mergeCell ref="I49:I50"/>
    <mergeCell ref="J49:J50"/>
    <mergeCell ref="K49:K50"/>
    <mergeCell ref="H40:H41"/>
    <mergeCell ref="I40:I41"/>
    <mergeCell ref="J40:J41"/>
    <mergeCell ref="K40:K41"/>
    <mergeCell ref="L40:L41"/>
    <mergeCell ref="G36:G37"/>
    <mergeCell ref="A36:A37"/>
    <mergeCell ref="A38:A39"/>
    <mergeCell ref="A40:A41"/>
    <mergeCell ref="G40:G41"/>
    <mergeCell ref="G38:G39"/>
    <mergeCell ref="H38:H39"/>
    <mergeCell ref="I38:I39"/>
    <mergeCell ref="J38:J39"/>
    <mergeCell ref="K38:K39"/>
    <mergeCell ref="L38:L39"/>
    <mergeCell ref="E38:F39"/>
    <mergeCell ref="E40:F41"/>
    <mergeCell ref="J34:J35"/>
    <mergeCell ref="K34:K35"/>
    <mergeCell ref="L34:L35"/>
    <mergeCell ref="H36:H37"/>
    <mergeCell ref="I36:I37"/>
    <mergeCell ref="J36:J37"/>
    <mergeCell ref="K36:K37"/>
    <mergeCell ref="L36:L37"/>
    <mergeCell ref="A34:A35"/>
    <mergeCell ref="G34:G35"/>
    <mergeCell ref="H34:H35"/>
    <mergeCell ref="I34:I35"/>
    <mergeCell ref="E34:F35"/>
    <mergeCell ref="E36:F37"/>
    <mergeCell ref="L30:L31"/>
    <mergeCell ref="H32:H33"/>
    <mergeCell ref="I32:I33"/>
    <mergeCell ref="J32:J33"/>
    <mergeCell ref="K32:K33"/>
    <mergeCell ref="L32:L33"/>
    <mergeCell ref="A28:A29"/>
    <mergeCell ref="G28:G29"/>
    <mergeCell ref="H28:H29"/>
    <mergeCell ref="I28:I29"/>
    <mergeCell ref="A30:A31"/>
    <mergeCell ref="A32:A33"/>
    <mergeCell ref="G32:G33"/>
    <mergeCell ref="E30:F31"/>
    <mergeCell ref="E32:F33"/>
    <mergeCell ref="G30:G31"/>
    <mergeCell ref="H30:H31"/>
    <mergeCell ref="I30:I31"/>
    <mergeCell ref="J30:J31"/>
    <mergeCell ref="K30:K31"/>
    <mergeCell ref="I23:I24"/>
    <mergeCell ref="J23:J24"/>
    <mergeCell ref="K23:K24"/>
    <mergeCell ref="J28:J29"/>
    <mergeCell ref="K28:K29"/>
    <mergeCell ref="E27:L27"/>
    <mergeCell ref="E28:F29"/>
    <mergeCell ref="L28:L29"/>
    <mergeCell ref="L23:L24"/>
    <mergeCell ref="H25:H26"/>
    <mergeCell ref="J25:J26"/>
    <mergeCell ref="K25:K26"/>
    <mergeCell ref="L25:L26"/>
    <mergeCell ref="I25:I26"/>
    <mergeCell ref="A23:A24"/>
    <mergeCell ref="A25:A26"/>
    <mergeCell ref="G25:G26"/>
    <mergeCell ref="G23:G24"/>
    <mergeCell ref="E23:F24"/>
    <mergeCell ref="E25:F26"/>
    <mergeCell ref="A14:A15"/>
    <mergeCell ref="G14:G15"/>
    <mergeCell ref="H14:H15"/>
    <mergeCell ref="H23:H24"/>
    <mergeCell ref="I19:I20"/>
    <mergeCell ref="J19:J20"/>
    <mergeCell ref="K19:K20"/>
    <mergeCell ref="L19:L20"/>
    <mergeCell ref="A21:A22"/>
    <mergeCell ref="G21:G22"/>
    <mergeCell ref="H21:H22"/>
    <mergeCell ref="I21:I22"/>
    <mergeCell ref="J21:J22"/>
    <mergeCell ref="K21:K22"/>
    <mergeCell ref="L21:L22"/>
    <mergeCell ref="E19:F20"/>
    <mergeCell ref="E21:F22"/>
    <mergeCell ref="P5:X5"/>
    <mergeCell ref="A1:B5"/>
    <mergeCell ref="J8:J9"/>
    <mergeCell ref="K8:K9"/>
    <mergeCell ref="L8:L9"/>
    <mergeCell ref="A8:A9"/>
    <mergeCell ref="G8:G9"/>
    <mergeCell ref="H8:H9"/>
    <mergeCell ref="I8:I9"/>
    <mergeCell ref="H5:L5"/>
    <mergeCell ref="H3:L3"/>
    <mergeCell ref="U6:W6"/>
    <mergeCell ref="P8:P9"/>
    <mergeCell ref="Q8:Q9"/>
    <mergeCell ref="R8:R9"/>
    <mergeCell ref="S8:S9"/>
    <mergeCell ref="T8:T9"/>
    <mergeCell ref="X8:X9"/>
    <mergeCell ref="E8:F9"/>
    <mergeCell ref="E6:F6"/>
    <mergeCell ref="E7:L7"/>
    <mergeCell ref="A42:B42"/>
    <mergeCell ref="H114:L114"/>
    <mergeCell ref="A7:B7"/>
    <mergeCell ref="A16:B16"/>
    <mergeCell ref="A27:B27"/>
    <mergeCell ref="H112:L112"/>
    <mergeCell ref="A10:A11"/>
    <mergeCell ref="G10:G11"/>
    <mergeCell ref="H10:H11"/>
    <mergeCell ref="J10:J11"/>
    <mergeCell ref="K10:K11"/>
    <mergeCell ref="I10:I11"/>
    <mergeCell ref="L10:L11"/>
    <mergeCell ref="A12:A13"/>
    <mergeCell ref="G12:G13"/>
    <mergeCell ref="H12:H13"/>
    <mergeCell ref="I12:I13"/>
    <mergeCell ref="J12:J13"/>
    <mergeCell ref="K12:K13"/>
    <mergeCell ref="L12:L13"/>
    <mergeCell ref="A17:A18"/>
    <mergeCell ref="A19:A20"/>
    <mergeCell ref="G19:G20"/>
    <mergeCell ref="H19:H20"/>
    <mergeCell ref="H115:L115"/>
    <mergeCell ref="H113:L113"/>
    <mergeCell ref="F111:L111"/>
    <mergeCell ref="A53:B53"/>
    <mergeCell ref="A74:B74"/>
    <mergeCell ref="A87:B87"/>
    <mergeCell ref="A100:B100"/>
    <mergeCell ref="A111:B111"/>
    <mergeCell ref="A58:A59"/>
    <mergeCell ref="G58:G59"/>
    <mergeCell ref="J56:J57"/>
    <mergeCell ref="L56:L57"/>
    <mergeCell ref="L58:L59"/>
    <mergeCell ref="H60:H61"/>
    <mergeCell ref="I60:I61"/>
    <mergeCell ref="J60:J61"/>
    <mergeCell ref="K60:K61"/>
    <mergeCell ref="L60:L61"/>
    <mergeCell ref="H58:H59"/>
    <mergeCell ref="I58:I59"/>
    <mergeCell ref="A54:A55"/>
    <mergeCell ref="A56:A57"/>
    <mergeCell ref="G54:G55"/>
    <mergeCell ref="G56:G57"/>
    <mergeCell ref="P96:P97"/>
    <mergeCell ref="Q96:Q97"/>
    <mergeCell ref="R96:R97"/>
    <mergeCell ref="S96:S97"/>
    <mergeCell ref="T96:T97"/>
    <mergeCell ref="U96:U97"/>
    <mergeCell ref="V96:V97"/>
    <mergeCell ref="W96:W97"/>
    <mergeCell ref="X96:X97"/>
    <mergeCell ref="X21:X22"/>
    <mergeCell ref="W36:W37"/>
    <mergeCell ref="W62:W63"/>
    <mergeCell ref="O8:O9"/>
    <mergeCell ref="P21:P22"/>
    <mergeCell ref="Q21:Q22"/>
    <mergeCell ref="R21:R22"/>
    <mergeCell ref="S21:S22"/>
    <mergeCell ref="T21:T22"/>
    <mergeCell ref="U21:U22"/>
    <mergeCell ref="V21:V22"/>
    <mergeCell ref="W21:W22"/>
    <mergeCell ref="U8:U9"/>
    <mergeCell ref="V8:V9"/>
    <mergeCell ref="W8:W9"/>
    <mergeCell ref="Q14:Q15"/>
    <mergeCell ref="R14:R15"/>
    <mergeCell ref="S14:S15"/>
    <mergeCell ref="T14:T15"/>
    <mergeCell ref="U14:U15"/>
    <mergeCell ref="V14:V15"/>
    <mergeCell ref="W14:W15"/>
    <mergeCell ref="O10:O11"/>
    <mergeCell ref="O12:O13"/>
    <mergeCell ref="E10:F11"/>
    <mergeCell ref="E12:F13"/>
    <mergeCell ref="E14:F15"/>
    <mergeCell ref="E16:L16"/>
    <mergeCell ref="E17:F18"/>
    <mergeCell ref="H1:K1"/>
    <mergeCell ref="H2:K2"/>
    <mergeCell ref="K14:K15"/>
    <mergeCell ref="J14:J15"/>
    <mergeCell ref="L14:L15"/>
    <mergeCell ref="G17:G18"/>
    <mergeCell ref="H17:H18"/>
    <mergeCell ref="I17:I18"/>
    <mergeCell ref="J17:J18"/>
    <mergeCell ref="K17:K18"/>
    <mergeCell ref="L17:L18"/>
    <mergeCell ref="I14:I15"/>
    <mergeCell ref="E1:E2"/>
    <mergeCell ref="E3:E5"/>
    <mergeCell ref="E42:L42"/>
    <mergeCell ref="E43:F44"/>
    <mergeCell ref="E45:F46"/>
    <mergeCell ref="E47:F48"/>
    <mergeCell ref="E49:F50"/>
    <mergeCell ref="E51:F52"/>
    <mergeCell ref="E53:L53"/>
    <mergeCell ref="E54:F55"/>
    <mergeCell ref="E56:F57"/>
    <mergeCell ref="L49:L50"/>
    <mergeCell ref="G47:G48"/>
    <mergeCell ref="G49:G50"/>
    <mergeCell ref="H47:H48"/>
    <mergeCell ref="I47:I48"/>
    <mergeCell ref="J51:J52"/>
    <mergeCell ref="K51:K52"/>
    <mergeCell ref="L51:L52"/>
    <mergeCell ref="H54:H55"/>
    <mergeCell ref="I54:I55"/>
    <mergeCell ref="J54:J55"/>
    <mergeCell ref="K54:K55"/>
    <mergeCell ref="L54:L55"/>
    <mergeCell ref="H56:H57"/>
    <mergeCell ref="I56:I57"/>
    <mergeCell ref="E107:F108"/>
    <mergeCell ref="E109:F110"/>
    <mergeCell ref="E74:L74"/>
    <mergeCell ref="E75:F76"/>
    <mergeCell ref="E77:F78"/>
    <mergeCell ref="E79:F80"/>
    <mergeCell ref="E81:F82"/>
    <mergeCell ref="E83:F84"/>
    <mergeCell ref="E85:F86"/>
    <mergeCell ref="E87:L87"/>
    <mergeCell ref="E88:F89"/>
    <mergeCell ref="H92:H93"/>
    <mergeCell ref="I92:I93"/>
    <mergeCell ref="J92:J93"/>
    <mergeCell ref="K92:K93"/>
    <mergeCell ref="L92:L93"/>
    <mergeCell ref="G90:G91"/>
    <mergeCell ref="H96:H97"/>
    <mergeCell ref="I96:I97"/>
    <mergeCell ref="J96:J97"/>
    <mergeCell ref="K96:K97"/>
    <mergeCell ref="L96:L97"/>
    <mergeCell ref="G94:G95"/>
    <mergeCell ref="H101:H102"/>
  </mergeCells>
  <phoneticPr fontId="8" type="noConversion"/>
  <conditionalFormatting sqref="H8:L15 H17:L26 H28:L41 H43:L52 H54:L73 H75:L86 H88:L99 H101:L110">
    <cfRule type="containsBlanks" dxfId="11" priority="32" stopIfTrue="1">
      <formula>LEN(TRIM(H8))=0</formula>
    </cfRule>
    <cfRule type="cellIs" dxfId="10" priority="33" stopIfTrue="1" operator="equal">
      <formula>"x"</formula>
    </cfRule>
    <cfRule type="cellIs" dxfId="9" priority="53" operator="notEqual">
      <formula>"x"</formula>
    </cfRule>
  </conditionalFormatting>
  <conditionalFormatting sqref="G8:G9">
    <cfRule type="expression" dxfId="8" priority="30">
      <formula>$X8</formula>
    </cfRule>
  </conditionalFormatting>
  <conditionalFormatting sqref="G17:G26">
    <cfRule type="expression" dxfId="7" priority="26">
      <formula>$X17</formula>
    </cfRule>
  </conditionalFormatting>
  <conditionalFormatting sqref="G10:G15">
    <cfRule type="expression" dxfId="6" priority="25">
      <formula>$X10</formula>
    </cfRule>
  </conditionalFormatting>
  <conditionalFormatting sqref="G28:G41">
    <cfRule type="expression" dxfId="5" priority="21">
      <formula>$X28</formula>
    </cfRule>
  </conditionalFormatting>
  <conditionalFormatting sqref="G43:G52">
    <cfRule type="expression" dxfId="4" priority="17">
      <formula>$X43</formula>
    </cfRule>
  </conditionalFormatting>
  <conditionalFormatting sqref="G54:G73">
    <cfRule type="expression" dxfId="3" priority="13">
      <formula>$X54</formula>
    </cfRule>
  </conditionalFormatting>
  <conditionalFormatting sqref="G75:G86">
    <cfRule type="expression" dxfId="2" priority="9">
      <formula>$X75</formula>
    </cfRule>
  </conditionalFormatting>
  <conditionalFormatting sqref="G88:G99">
    <cfRule type="expression" dxfId="1" priority="5">
      <formula>$X88</formula>
    </cfRule>
  </conditionalFormatting>
  <conditionalFormatting sqref="G101:G110">
    <cfRule type="expression" dxfId="0" priority="1">
      <formula>$X101</formula>
    </cfRule>
  </conditionalFormatting>
  <printOptions horizontalCentered="1"/>
  <pageMargins left="0.23" right="0.24" top="0.33" bottom="0.55000000000000004" header="0.3" footer="0.3"/>
  <pageSetup scale="53" fitToHeight="13" orientation="landscape" r:id="rId1"/>
  <headerFooter>
    <oddFooter xml:space="preserve">&amp;LISQ-004-FO
&amp;CRev: A - Page &amp;P of &amp;N
&amp;"Arial,Italic"Copies must be verified for current revision. &amp;"Arial,Regular"      &amp;RDate: 11/01/2012
</oddFooter>
  </headerFooter>
  <rowBreaks count="7" manualBreakCount="7">
    <brk id="15" max="11" man="1"/>
    <brk id="57" max="11" man="1"/>
    <brk id="67" max="11" man="1"/>
    <brk id="76" max="11" man="1"/>
    <brk id="86" max="11" man="1"/>
    <brk id="93" max="11" man="1"/>
    <brk id="99" max="11" man="1"/>
  </rowBreaks>
  <drawing r:id="rId2"/>
</worksheet>
</file>

<file path=xl/worksheets/sheet11.xml><?xml version="1.0" encoding="utf-8"?>
<worksheet xmlns="http://schemas.openxmlformats.org/spreadsheetml/2006/main" xmlns:r="http://schemas.openxmlformats.org/officeDocument/2006/relationships">
  <sheetPr codeName="Sheet6"/>
  <dimension ref="A1:N65"/>
  <sheetViews>
    <sheetView showGridLines="0" view="pageBreakPreview" zoomScale="110" zoomScaleNormal="100" zoomScaleSheetLayoutView="110" workbookViewId="0">
      <selection activeCell="N16" sqref="N16"/>
    </sheetView>
  </sheetViews>
  <sheetFormatPr defaultColWidth="11.42578125" defaultRowHeight="12"/>
  <cols>
    <col min="1" max="1" width="12" style="303" customWidth="1"/>
    <col min="2" max="2" width="10" style="303" customWidth="1"/>
    <col min="3" max="3" width="17.5703125" style="303" customWidth="1"/>
    <col min="4" max="4" width="8.140625" style="303" customWidth="1"/>
    <col min="5" max="5" width="22" style="303" customWidth="1"/>
    <col min="6" max="6" width="10.5703125" style="303" customWidth="1"/>
    <col min="7" max="7" width="10.85546875" style="303" customWidth="1"/>
    <col min="8" max="8" width="13.5703125" style="303" customWidth="1"/>
    <col min="9" max="9" width="4.28515625" style="303" customWidth="1"/>
    <col min="10" max="256" width="11.42578125" style="303"/>
    <col min="257" max="257" width="12" style="303" customWidth="1"/>
    <col min="258" max="258" width="10" style="303" customWidth="1"/>
    <col min="259" max="259" width="17.5703125" style="303" customWidth="1"/>
    <col min="260" max="260" width="8.140625" style="303" customWidth="1"/>
    <col min="261" max="261" width="22" style="303" customWidth="1"/>
    <col min="262" max="262" width="10.5703125" style="303" customWidth="1"/>
    <col min="263" max="263" width="10.85546875" style="303" customWidth="1"/>
    <col min="264" max="264" width="13.5703125" style="303" customWidth="1"/>
    <col min="265" max="512" width="11.42578125" style="303"/>
    <col min="513" max="513" width="12" style="303" customWidth="1"/>
    <col min="514" max="514" width="10" style="303" customWidth="1"/>
    <col min="515" max="515" width="17.5703125" style="303" customWidth="1"/>
    <col min="516" max="516" width="8.140625" style="303" customWidth="1"/>
    <col min="517" max="517" width="22" style="303" customWidth="1"/>
    <col min="518" max="518" width="10.5703125" style="303" customWidth="1"/>
    <col min="519" max="519" width="10.85546875" style="303" customWidth="1"/>
    <col min="520" max="520" width="13.5703125" style="303" customWidth="1"/>
    <col min="521" max="768" width="11.42578125" style="303"/>
    <col min="769" max="769" width="12" style="303" customWidth="1"/>
    <col min="770" max="770" width="10" style="303" customWidth="1"/>
    <col min="771" max="771" width="17.5703125" style="303" customWidth="1"/>
    <col min="772" max="772" width="8.140625" style="303" customWidth="1"/>
    <col min="773" max="773" width="22" style="303" customWidth="1"/>
    <col min="774" max="774" width="10.5703125" style="303" customWidth="1"/>
    <col min="775" max="775" width="10.85546875" style="303" customWidth="1"/>
    <col min="776" max="776" width="13.5703125" style="303" customWidth="1"/>
    <col min="777" max="1024" width="11.42578125" style="303"/>
    <col min="1025" max="1025" width="12" style="303" customWidth="1"/>
    <col min="1026" max="1026" width="10" style="303" customWidth="1"/>
    <col min="1027" max="1027" width="17.5703125" style="303" customWidth="1"/>
    <col min="1028" max="1028" width="8.140625" style="303" customWidth="1"/>
    <col min="1029" max="1029" width="22" style="303" customWidth="1"/>
    <col min="1030" max="1030" width="10.5703125" style="303" customWidth="1"/>
    <col min="1031" max="1031" width="10.85546875" style="303" customWidth="1"/>
    <col min="1032" max="1032" width="13.5703125" style="303" customWidth="1"/>
    <col min="1033" max="1280" width="11.42578125" style="303"/>
    <col min="1281" max="1281" width="12" style="303" customWidth="1"/>
    <col min="1282" max="1282" width="10" style="303" customWidth="1"/>
    <col min="1283" max="1283" width="17.5703125" style="303" customWidth="1"/>
    <col min="1284" max="1284" width="8.140625" style="303" customWidth="1"/>
    <col min="1285" max="1285" width="22" style="303" customWidth="1"/>
    <col min="1286" max="1286" width="10.5703125" style="303" customWidth="1"/>
    <col min="1287" max="1287" width="10.85546875" style="303" customWidth="1"/>
    <col min="1288" max="1288" width="13.5703125" style="303" customWidth="1"/>
    <col min="1289" max="1536" width="11.42578125" style="303"/>
    <col min="1537" max="1537" width="12" style="303" customWidth="1"/>
    <col min="1538" max="1538" width="10" style="303" customWidth="1"/>
    <col min="1539" max="1539" width="17.5703125" style="303" customWidth="1"/>
    <col min="1540" max="1540" width="8.140625" style="303" customWidth="1"/>
    <col min="1541" max="1541" width="22" style="303" customWidth="1"/>
    <col min="1542" max="1542" width="10.5703125" style="303" customWidth="1"/>
    <col min="1543" max="1543" width="10.85546875" style="303" customWidth="1"/>
    <col min="1544" max="1544" width="13.5703125" style="303" customWidth="1"/>
    <col min="1545" max="1792" width="11.42578125" style="303"/>
    <col min="1793" max="1793" width="12" style="303" customWidth="1"/>
    <col min="1794" max="1794" width="10" style="303" customWidth="1"/>
    <col min="1795" max="1795" width="17.5703125" style="303" customWidth="1"/>
    <col min="1796" max="1796" width="8.140625" style="303" customWidth="1"/>
    <col min="1797" max="1797" width="22" style="303" customWidth="1"/>
    <col min="1798" max="1798" width="10.5703125" style="303" customWidth="1"/>
    <col min="1799" max="1799" width="10.85546875" style="303" customWidth="1"/>
    <col min="1800" max="1800" width="13.5703125" style="303" customWidth="1"/>
    <col min="1801" max="2048" width="11.42578125" style="303"/>
    <col min="2049" max="2049" width="12" style="303" customWidth="1"/>
    <col min="2050" max="2050" width="10" style="303" customWidth="1"/>
    <col min="2051" max="2051" width="17.5703125" style="303" customWidth="1"/>
    <col min="2052" max="2052" width="8.140625" style="303" customWidth="1"/>
    <col min="2053" max="2053" width="22" style="303" customWidth="1"/>
    <col min="2054" max="2054" width="10.5703125" style="303" customWidth="1"/>
    <col min="2055" max="2055" width="10.85546875" style="303" customWidth="1"/>
    <col min="2056" max="2056" width="13.5703125" style="303" customWidth="1"/>
    <col min="2057" max="2304" width="11.42578125" style="303"/>
    <col min="2305" max="2305" width="12" style="303" customWidth="1"/>
    <col min="2306" max="2306" width="10" style="303" customWidth="1"/>
    <col min="2307" max="2307" width="17.5703125" style="303" customWidth="1"/>
    <col min="2308" max="2308" width="8.140625" style="303" customWidth="1"/>
    <col min="2309" max="2309" width="22" style="303" customWidth="1"/>
    <col min="2310" max="2310" width="10.5703125" style="303" customWidth="1"/>
    <col min="2311" max="2311" width="10.85546875" style="303" customWidth="1"/>
    <col min="2312" max="2312" width="13.5703125" style="303" customWidth="1"/>
    <col min="2313" max="2560" width="11.42578125" style="303"/>
    <col min="2561" max="2561" width="12" style="303" customWidth="1"/>
    <col min="2562" max="2562" width="10" style="303" customWidth="1"/>
    <col min="2563" max="2563" width="17.5703125" style="303" customWidth="1"/>
    <col min="2564" max="2564" width="8.140625" style="303" customWidth="1"/>
    <col min="2565" max="2565" width="22" style="303" customWidth="1"/>
    <col min="2566" max="2566" width="10.5703125" style="303" customWidth="1"/>
    <col min="2567" max="2567" width="10.85546875" style="303" customWidth="1"/>
    <col min="2568" max="2568" width="13.5703125" style="303" customWidth="1"/>
    <col min="2569" max="2816" width="11.42578125" style="303"/>
    <col min="2817" max="2817" width="12" style="303" customWidth="1"/>
    <col min="2818" max="2818" width="10" style="303" customWidth="1"/>
    <col min="2819" max="2819" width="17.5703125" style="303" customWidth="1"/>
    <col min="2820" max="2820" width="8.140625" style="303" customWidth="1"/>
    <col min="2821" max="2821" width="22" style="303" customWidth="1"/>
    <col min="2822" max="2822" width="10.5703125" style="303" customWidth="1"/>
    <col min="2823" max="2823" width="10.85546875" style="303" customWidth="1"/>
    <col min="2824" max="2824" width="13.5703125" style="303" customWidth="1"/>
    <col min="2825" max="3072" width="11.42578125" style="303"/>
    <col min="3073" max="3073" width="12" style="303" customWidth="1"/>
    <col min="3074" max="3074" width="10" style="303" customWidth="1"/>
    <col min="3075" max="3075" width="17.5703125" style="303" customWidth="1"/>
    <col min="3076" max="3076" width="8.140625" style="303" customWidth="1"/>
    <col min="3077" max="3077" width="22" style="303" customWidth="1"/>
    <col min="3078" max="3078" width="10.5703125" style="303" customWidth="1"/>
    <col min="3079" max="3079" width="10.85546875" style="303" customWidth="1"/>
    <col min="3080" max="3080" width="13.5703125" style="303" customWidth="1"/>
    <col min="3081" max="3328" width="11.42578125" style="303"/>
    <col min="3329" max="3329" width="12" style="303" customWidth="1"/>
    <col min="3330" max="3330" width="10" style="303" customWidth="1"/>
    <col min="3331" max="3331" width="17.5703125" style="303" customWidth="1"/>
    <col min="3332" max="3332" width="8.140625" style="303" customWidth="1"/>
    <col min="3333" max="3333" width="22" style="303" customWidth="1"/>
    <col min="3334" max="3334" width="10.5703125" style="303" customWidth="1"/>
    <col min="3335" max="3335" width="10.85546875" style="303" customWidth="1"/>
    <col min="3336" max="3336" width="13.5703125" style="303" customWidth="1"/>
    <col min="3337" max="3584" width="11.42578125" style="303"/>
    <col min="3585" max="3585" width="12" style="303" customWidth="1"/>
    <col min="3586" max="3586" width="10" style="303" customWidth="1"/>
    <col min="3587" max="3587" width="17.5703125" style="303" customWidth="1"/>
    <col min="3588" max="3588" width="8.140625" style="303" customWidth="1"/>
    <col min="3589" max="3589" width="22" style="303" customWidth="1"/>
    <col min="3590" max="3590" width="10.5703125" style="303" customWidth="1"/>
    <col min="3591" max="3591" width="10.85546875" style="303" customWidth="1"/>
    <col min="3592" max="3592" width="13.5703125" style="303" customWidth="1"/>
    <col min="3593" max="3840" width="11.42578125" style="303"/>
    <col min="3841" max="3841" width="12" style="303" customWidth="1"/>
    <col min="3842" max="3842" width="10" style="303" customWidth="1"/>
    <col min="3843" max="3843" width="17.5703125" style="303" customWidth="1"/>
    <col min="3844" max="3844" width="8.140625" style="303" customWidth="1"/>
    <col min="3845" max="3845" width="22" style="303" customWidth="1"/>
    <col min="3846" max="3846" width="10.5703125" style="303" customWidth="1"/>
    <col min="3847" max="3847" width="10.85546875" style="303" customWidth="1"/>
    <col min="3848" max="3848" width="13.5703125" style="303" customWidth="1"/>
    <col min="3849" max="4096" width="11.42578125" style="303"/>
    <col min="4097" max="4097" width="12" style="303" customWidth="1"/>
    <col min="4098" max="4098" width="10" style="303" customWidth="1"/>
    <col min="4099" max="4099" width="17.5703125" style="303" customWidth="1"/>
    <col min="4100" max="4100" width="8.140625" style="303" customWidth="1"/>
    <col min="4101" max="4101" width="22" style="303" customWidth="1"/>
    <col min="4102" max="4102" width="10.5703125" style="303" customWidth="1"/>
    <col min="4103" max="4103" width="10.85546875" style="303" customWidth="1"/>
    <col min="4104" max="4104" width="13.5703125" style="303" customWidth="1"/>
    <col min="4105" max="4352" width="11.42578125" style="303"/>
    <col min="4353" max="4353" width="12" style="303" customWidth="1"/>
    <col min="4354" max="4354" width="10" style="303" customWidth="1"/>
    <col min="4355" max="4355" width="17.5703125" style="303" customWidth="1"/>
    <col min="4356" max="4356" width="8.140625" style="303" customWidth="1"/>
    <col min="4357" max="4357" width="22" style="303" customWidth="1"/>
    <col min="4358" max="4358" width="10.5703125" style="303" customWidth="1"/>
    <col min="4359" max="4359" width="10.85546875" style="303" customWidth="1"/>
    <col min="4360" max="4360" width="13.5703125" style="303" customWidth="1"/>
    <col min="4361" max="4608" width="11.42578125" style="303"/>
    <col min="4609" max="4609" width="12" style="303" customWidth="1"/>
    <col min="4610" max="4610" width="10" style="303" customWidth="1"/>
    <col min="4611" max="4611" width="17.5703125" style="303" customWidth="1"/>
    <col min="4612" max="4612" width="8.140625" style="303" customWidth="1"/>
    <col min="4613" max="4613" width="22" style="303" customWidth="1"/>
    <col min="4614" max="4614" width="10.5703125" style="303" customWidth="1"/>
    <col min="4615" max="4615" width="10.85546875" style="303" customWidth="1"/>
    <col min="4616" max="4616" width="13.5703125" style="303" customWidth="1"/>
    <col min="4617" max="4864" width="11.42578125" style="303"/>
    <col min="4865" max="4865" width="12" style="303" customWidth="1"/>
    <col min="4866" max="4866" width="10" style="303" customWidth="1"/>
    <col min="4867" max="4867" width="17.5703125" style="303" customWidth="1"/>
    <col min="4868" max="4868" width="8.140625" style="303" customWidth="1"/>
    <col min="4869" max="4869" width="22" style="303" customWidth="1"/>
    <col min="4870" max="4870" width="10.5703125" style="303" customWidth="1"/>
    <col min="4871" max="4871" width="10.85546875" style="303" customWidth="1"/>
    <col min="4872" max="4872" width="13.5703125" style="303" customWidth="1"/>
    <col min="4873" max="5120" width="11.42578125" style="303"/>
    <col min="5121" max="5121" width="12" style="303" customWidth="1"/>
    <col min="5122" max="5122" width="10" style="303" customWidth="1"/>
    <col min="5123" max="5123" width="17.5703125" style="303" customWidth="1"/>
    <col min="5124" max="5124" width="8.140625" style="303" customWidth="1"/>
    <col min="5125" max="5125" width="22" style="303" customWidth="1"/>
    <col min="5126" max="5126" width="10.5703125" style="303" customWidth="1"/>
    <col min="5127" max="5127" width="10.85546875" style="303" customWidth="1"/>
    <col min="5128" max="5128" width="13.5703125" style="303" customWidth="1"/>
    <col min="5129" max="5376" width="11.42578125" style="303"/>
    <col min="5377" max="5377" width="12" style="303" customWidth="1"/>
    <col min="5378" max="5378" width="10" style="303" customWidth="1"/>
    <col min="5379" max="5379" width="17.5703125" style="303" customWidth="1"/>
    <col min="5380" max="5380" width="8.140625" style="303" customWidth="1"/>
    <col min="5381" max="5381" width="22" style="303" customWidth="1"/>
    <col min="5382" max="5382" width="10.5703125" style="303" customWidth="1"/>
    <col min="5383" max="5383" width="10.85546875" style="303" customWidth="1"/>
    <col min="5384" max="5384" width="13.5703125" style="303" customWidth="1"/>
    <col min="5385" max="5632" width="11.42578125" style="303"/>
    <col min="5633" max="5633" width="12" style="303" customWidth="1"/>
    <col min="5634" max="5634" width="10" style="303" customWidth="1"/>
    <col min="5635" max="5635" width="17.5703125" style="303" customWidth="1"/>
    <col min="5636" max="5636" width="8.140625" style="303" customWidth="1"/>
    <col min="5637" max="5637" width="22" style="303" customWidth="1"/>
    <col min="5638" max="5638" width="10.5703125" style="303" customWidth="1"/>
    <col min="5639" max="5639" width="10.85546875" style="303" customWidth="1"/>
    <col min="5640" max="5640" width="13.5703125" style="303" customWidth="1"/>
    <col min="5641" max="5888" width="11.42578125" style="303"/>
    <col min="5889" max="5889" width="12" style="303" customWidth="1"/>
    <col min="5890" max="5890" width="10" style="303" customWidth="1"/>
    <col min="5891" max="5891" width="17.5703125" style="303" customWidth="1"/>
    <col min="5892" max="5892" width="8.140625" style="303" customWidth="1"/>
    <col min="5893" max="5893" width="22" style="303" customWidth="1"/>
    <col min="5894" max="5894" width="10.5703125" style="303" customWidth="1"/>
    <col min="5895" max="5895" width="10.85546875" style="303" customWidth="1"/>
    <col min="5896" max="5896" width="13.5703125" style="303" customWidth="1"/>
    <col min="5897" max="6144" width="11.42578125" style="303"/>
    <col min="6145" max="6145" width="12" style="303" customWidth="1"/>
    <col min="6146" max="6146" width="10" style="303" customWidth="1"/>
    <col min="6147" max="6147" width="17.5703125" style="303" customWidth="1"/>
    <col min="6148" max="6148" width="8.140625" style="303" customWidth="1"/>
    <col min="6149" max="6149" width="22" style="303" customWidth="1"/>
    <col min="6150" max="6150" width="10.5703125" style="303" customWidth="1"/>
    <col min="6151" max="6151" width="10.85546875" style="303" customWidth="1"/>
    <col min="6152" max="6152" width="13.5703125" style="303" customWidth="1"/>
    <col min="6153" max="6400" width="11.42578125" style="303"/>
    <col min="6401" max="6401" width="12" style="303" customWidth="1"/>
    <col min="6402" max="6402" width="10" style="303" customWidth="1"/>
    <col min="6403" max="6403" width="17.5703125" style="303" customWidth="1"/>
    <col min="6404" max="6404" width="8.140625" style="303" customWidth="1"/>
    <col min="6405" max="6405" width="22" style="303" customWidth="1"/>
    <col min="6406" max="6406" width="10.5703125" style="303" customWidth="1"/>
    <col min="6407" max="6407" width="10.85546875" style="303" customWidth="1"/>
    <col min="6408" max="6408" width="13.5703125" style="303" customWidth="1"/>
    <col min="6409" max="6656" width="11.42578125" style="303"/>
    <col min="6657" max="6657" width="12" style="303" customWidth="1"/>
    <col min="6658" max="6658" width="10" style="303" customWidth="1"/>
    <col min="6659" max="6659" width="17.5703125" style="303" customWidth="1"/>
    <col min="6660" max="6660" width="8.140625" style="303" customWidth="1"/>
    <col min="6661" max="6661" width="22" style="303" customWidth="1"/>
    <col min="6662" max="6662" width="10.5703125" style="303" customWidth="1"/>
    <col min="6663" max="6663" width="10.85546875" style="303" customWidth="1"/>
    <col min="6664" max="6664" width="13.5703125" style="303" customWidth="1"/>
    <col min="6665" max="6912" width="11.42578125" style="303"/>
    <col min="6913" max="6913" width="12" style="303" customWidth="1"/>
    <col min="6914" max="6914" width="10" style="303" customWidth="1"/>
    <col min="6915" max="6915" width="17.5703125" style="303" customWidth="1"/>
    <col min="6916" max="6916" width="8.140625" style="303" customWidth="1"/>
    <col min="6917" max="6917" width="22" style="303" customWidth="1"/>
    <col min="6918" max="6918" width="10.5703125" style="303" customWidth="1"/>
    <col min="6919" max="6919" width="10.85546875" style="303" customWidth="1"/>
    <col min="6920" max="6920" width="13.5703125" style="303" customWidth="1"/>
    <col min="6921" max="7168" width="11.42578125" style="303"/>
    <col min="7169" max="7169" width="12" style="303" customWidth="1"/>
    <col min="7170" max="7170" width="10" style="303" customWidth="1"/>
    <col min="7171" max="7171" width="17.5703125" style="303" customWidth="1"/>
    <col min="7172" max="7172" width="8.140625" style="303" customWidth="1"/>
    <col min="7173" max="7173" width="22" style="303" customWidth="1"/>
    <col min="7174" max="7174" width="10.5703125" style="303" customWidth="1"/>
    <col min="7175" max="7175" width="10.85546875" style="303" customWidth="1"/>
    <col min="7176" max="7176" width="13.5703125" style="303" customWidth="1"/>
    <col min="7177" max="7424" width="11.42578125" style="303"/>
    <col min="7425" max="7425" width="12" style="303" customWidth="1"/>
    <col min="7426" max="7426" width="10" style="303" customWidth="1"/>
    <col min="7427" max="7427" width="17.5703125" style="303" customWidth="1"/>
    <col min="7428" max="7428" width="8.140625" style="303" customWidth="1"/>
    <col min="7429" max="7429" width="22" style="303" customWidth="1"/>
    <col min="7430" max="7430" width="10.5703125" style="303" customWidth="1"/>
    <col min="7431" max="7431" width="10.85546875" style="303" customWidth="1"/>
    <col min="7432" max="7432" width="13.5703125" style="303" customWidth="1"/>
    <col min="7433" max="7680" width="11.42578125" style="303"/>
    <col min="7681" max="7681" width="12" style="303" customWidth="1"/>
    <col min="7682" max="7682" width="10" style="303" customWidth="1"/>
    <col min="7683" max="7683" width="17.5703125" style="303" customWidth="1"/>
    <col min="7684" max="7684" width="8.140625" style="303" customWidth="1"/>
    <col min="7685" max="7685" width="22" style="303" customWidth="1"/>
    <col min="7686" max="7686" width="10.5703125" style="303" customWidth="1"/>
    <col min="7687" max="7687" width="10.85546875" style="303" customWidth="1"/>
    <col min="7688" max="7688" width="13.5703125" style="303" customWidth="1"/>
    <col min="7689" max="7936" width="11.42578125" style="303"/>
    <col min="7937" max="7937" width="12" style="303" customWidth="1"/>
    <col min="7938" max="7938" width="10" style="303" customWidth="1"/>
    <col min="7939" max="7939" width="17.5703125" style="303" customWidth="1"/>
    <col min="7940" max="7940" width="8.140625" style="303" customWidth="1"/>
    <col min="7941" max="7941" width="22" style="303" customWidth="1"/>
    <col min="7942" max="7942" width="10.5703125" style="303" customWidth="1"/>
    <col min="7943" max="7943" width="10.85546875" style="303" customWidth="1"/>
    <col min="7944" max="7944" width="13.5703125" style="303" customWidth="1"/>
    <col min="7945" max="8192" width="11.42578125" style="303"/>
    <col min="8193" max="8193" width="12" style="303" customWidth="1"/>
    <col min="8194" max="8194" width="10" style="303" customWidth="1"/>
    <col min="8195" max="8195" width="17.5703125" style="303" customWidth="1"/>
    <col min="8196" max="8196" width="8.140625" style="303" customWidth="1"/>
    <col min="8197" max="8197" width="22" style="303" customWidth="1"/>
    <col min="8198" max="8198" width="10.5703125" style="303" customWidth="1"/>
    <col min="8199" max="8199" width="10.85546875" style="303" customWidth="1"/>
    <col min="8200" max="8200" width="13.5703125" style="303" customWidth="1"/>
    <col min="8201" max="8448" width="11.42578125" style="303"/>
    <col min="8449" max="8449" width="12" style="303" customWidth="1"/>
    <col min="8450" max="8450" width="10" style="303" customWidth="1"/>
    <col min="8451" max="8451" width="17.5703125" style="303" customWidth="1"/>
    <col min="8452" max="8452" width="8.140625" style="303" customWidth="1"/>
    <col min="8453" max="8453" width="22" style="303" customWidth="1"/>
    <col min="8454" max="8454" width="10.5703125" style="303" customWidth="1"/>
    <col min="8455" max="8455" width="10.85546875" style="303" customWidth="1"/>
    <col min="8456" max="8456" width="13.5703125" style="303" customWidth="1"/>
    <col min="8457" max="8704" width="11.42578125" style="303"/>
    <col min="8705" max="8705" width="12" style="303" customWidth="1"/>
    <col min="8706" max="8706" width="10" style="303" customWidth="1"/>
    <col min="8707" max="8707" width="17.5703125" style="303" customWidth="1"/>
    <col min="8708" max="8708" width="8.140625" style="303" customWidth="1"/>
    <col min="8709" max="8709" width="22" style="303" customWidth="1"/>
    <col min="8710" max="8710" width="10.5703125" style="303" customWidth="1"/>
    <col min="8711" max="8711" width="10.85546875" style="303" customWidth="1"/>
    <col min="8712" max="8712" width="13.5703125" style="303" customWidth="1"/>
    <col min="8713" max="8960" width="11.42578125" style="303"/>
    <col min="8961" max="8961" width="12" style="303" customWidth="1"/>
    <col min="8962" max="8962" width="10" style="303" customWidth="1"/>
    <col min="8963" max="8963" width="17.5703125" style="303" customWidth="1"/>
    <col min="8964" max="8964" width="8.140625" style="303" customWidth="1"/>
    <col min="8965" max="8965" width="22" style="303" customWidth="1"/>
    <col min="8966" max="8966" width="10.5703125" style="303" customWidth="1"/>
    <col min="8967" max="8967" width="10.85546875" style="303" customWidth="1"/>
    <col min="8968" max="8968" width="13.5703125" style="303" customWidth="1"/>
    <col min="8969" max="9216" width="11.42578125" style="303"/>
    <col min="9217" max="9217" width="12" style="303" customWidth="1"/>
    <col min="9218" max="9218" width="10" style="303" customWidth="1"/>
    <col min="9219" max="9219" width="17.5703125" style="303" customWidth="1"/>
    <col min="9220" max="9220" width="8.140625" style="303" customWidth="1"/>
    <col min="9221" max="9221" width="22" style="303" customWidth="1"/>
    <col min="9222" max="9222" width="10.5703125" style="303" customWidth="1"/>
    <col min="9223" max="9223" width="10.85546875" style="303" customWidth="1"/>
    <col min="9224" max="9224" width="13.5703125" style="303" customWidth="1"/>
    <col min="9225" max="9472" width="11.42578125" style="303"/>
    <col min="9473" max="9473" width="12" style="303" customWidth="1"/>
    <col min="9474" max="9474" width="10" style="303" customWidth="1"/>
    <col min="9475" max="9475" width="17.5703125" style="303" customWidth="1"/>
    <col min="9476" max="9476" width="8.140625" style="303" customWidth="1"/>
    <col min="9477" max="9477" width="22" style="303" customWidth="1"/>
    <col min="9478" max="9478" width="10.5703125" style="303" customWidth="1"/>
    <col min="9479" max="9479" width="10.85546875" style="303" customWidth="1"/>
    <col min="9480" max="9480" width="13.5703125" style="303" customWidth="1"/>
    <col min="9481" max="9728" width="11.42578125" style="303"/>
    <col min="9729" max="9729" width="12" style="303" customWidth="1"/>
    <col min="9730" max="9730" width="10" style="303" customWidth="1"/>
    <col min="9731" max="9731" width="17.5703125" style="303" customWidth="1"/>
    <col min="9732" max="9732" width="8.140625" style="303" customWidth="1"/>
    <col min="9733" max="9733" width="22" style="303" customWidth="1"/>
    <col min="9734" max="9734" width="10.5703125" style="303" customWidth="1"/>
    <col min="9735" max="9735" width="10.85546875" style="303" customWidth="1"/>
    <col min="9736" max="9736" width="13.5703125" style="303" customWidth="1"/>
    <col min="9737" max="9984" width="11.42578125" style="303"/>
    <col min="9985" max="9985" width="12" style="303" customWidth="1"/>
    <col min="9986" max="9986" width="10" style="303" customWidth="1"/>
    <col min="9987" max="9987" width="17.5703125" style="303" customWidth="1"/>
    <col min="9988" max="9988" width="8.140625" style="303" customWidth="1"/>
    <col min="9989" max="9989" width="22" style="303" customWidth="1"/>
    <col min="9990" max="9990" width="10.5703125" style="303" customWidth="1"/>
    <col min="9991" max="9991" width="10.85546875" style="303" customWidth="1"/>
    <col min="9992" max="9992" width="13.5703125" style="303" customWidth="1"/>
    <col min="9993" max="10240" width="11.42578125" style="303"/>
    <col min="10241" max="10241" width="12" style="303" customWidth="1"/>
    <col min="10242" max="10242" width="10" style="303" customWidth="1"/>
    <col min="10243" max="10243" width="17.5703125" style="303" customWidth="1"/>
    <col min="10244" max="10244" width="8.140625" style="303" customWidth="1"/>
    <col min="10245" max="10245" width="22" style="303" customWidth="1"/>
    <col min="10246" max="10246" width="10.5703125" style="303" customWidth="1"/>
    <col min="10247" max="10247" width="10.85546875" style="303" customWidth="1"/>
    <col min="10248" max="10248" width="13.5703125" style="303" customWidth="1"/>
    <col min="10249" max="10496" width="11.42578125" style="303"/>
    <col min="10497" max="10497" width="12" style="303" customWidth="1"/>
    <col min="10498" max="10498" width="10" style="303" customWidth="1"/>
    <col min="10499" max="10499" width="17.5703125" style="303" customWidth="1"/>
    <col min="10500" max="10500" width="8.140625" style="303" customWidth="1"/>
    <col min="10501" max="10501" width="22" style="303" customWidth="1"/>
    <col min="10502" max="10502" width="10.5703125" style="303" customWidth="1"/>
    <col min="10503" max="10503" width="10.85546875" style="303" customWidth="1"/>
    <col min="10504" max="10504" width="13.5703125" style="303" customWidth="1"/>
    <col min="10505" max="10752" width="11.42578125" style="303"/>
    <col min="10753" max="10753" width="12" style="303" customWidth="1"/>
    <col min="10754" max="10754" width="10" style="303" customWidth="1"/>
    <col min="10755" max="10755" width="17.5703125" style="303" customWidth="1"/>
    <col min="10756" max="10756" width="8.140625" style="303" customWidth="1"/>
    <col min="10757" max="10757" width="22" style="303" customWidth="1"/>
    <col min="10758" max="10758" width="10.5703125" style="303" customWidth="1"/>
    <col min="10759" max="10759" width="10.85546875" style="303" customWidth="1"/>
    <col min="10760" max="10760" width="13.5703125" style="303" customWidth="1"/>
    <col min="10761" max="11008" width="11.42578125" style="303"/>
    <col min="11009" max="11009" width="12" style="303" customWidth="1"/>
    <col min="11010" max="11010" width="10" style="303" customWidth="1"/>
    <col min="11011" max="11011" width="17.5703125" style="303" customWidth="1"/>
    <col min="11012" max="11012" width="8.140625" style="303" customWidth="1"/>
    <col min="11013" max="11013" width="22" style="303" customWidth="1"/>
    <col min="11014" max="11014" width="10.5703125" style="303" customWidth="1"/>
    <col min="11015" max="11015" width="10.85546875" style="303" customWidth="1"/>
    <col min="11016" max="11016" width="13.5703125" style="303" customWidth="1"/>
    <col min="11017" max="11264" width="11.42578125" style="303"/>
    <col min="11265" max="11265" width="12" style="303" customWidth="1"/>
    <col min="11266" max="11266" width="10" style="303" customWidth="1"/>
    <col min="11267" max="11267" width="17.5703125" style="303" customWidth="1"/>
    <col min="11268" max="11268" width="8.140625" style="303" customWidth="1"/>
    <col min="11269" max="11269" width="22" style="303" customWidth="1"/>
    <col min="11270" max="11270" width="10.5703125" style="303" customWidth="1"/>
    <col min="11271" max="11271" width="10.85546875" style="303" customWidth="1"/>
    <col min="11272" max="11272" width="13.5703125" style="303" customWidth="1"/>
    <col min="11273" max="11520" width="11.42578125" style="303"/>
    <col min="11521" max="11521" width="12" style="303" customWidth="1"/>
    <col min="11522" max="11522" width="10" style="303" customWidth="1"/>
    <col min="11523" max="11523" width="17.5703125" style="303" customWidth="1"/>
    <col min="11524" max="11524" width="8.140625" style="303" customWidth="1"/>
    <col min="11525" max="11525" width="22" style="303" customWidth="1"/>
    <col min="11526" max="11526" width="10.5703125" style="303" customWidth="1"/>
    <col min="11527" max="11527" width="10.85546875" style="303" customWidth="1"/>
    <col min="11528" max="11528" width="13.5703125" style="303" customWidth="1"/>
    <col min="11529" max="11776" width="11.42578125" style="303"/>
    <col min="11777" max="11777" width="12" style="303" customWidth="1"/>
    <col min="11778" max="11778" width="10" style="303" customWidth="1"/>
    <col min="11779" max="11779" width="17.5703125" style="303" customWidth="1"/>
    <col min="11780" max="11780" width="8.140625" style="303" customWidth="1"/>
    <col min="11781" max="11781" width="22" style="303" customWidth="1"/>
    <col min="11782" max="11782" width="10.5703125" style="303" customWidth="1"/>
    <col min="11783" max="11783" width="10.85546875" style="303" customWidth="1"/>
    <col min="11784" max="11784" width="13.5703125" style="303" customWidth="1"/>
    <col min="11785" max="12032" width="11.42578125" style="303"/>
    <col min="12033" max="12033" width="12" style="303" customWidth="1"/>
    <col min="12034" max="12034" width="10" style="303" customWidth="1"/>
    <col min="12035" max="12035" width="17.5703125" style="303" customWidth="1"/>
    <col min="12036" max="12036" width="8.140625" style="303" customWidth="1"/>
    <col min="12037" max="12037" width="22" style="303" customWidth="1"/>
    <col min="12038" max="12038" width="10.5703125" style="303" customWidth="1"/>
    <col min="12039" max="12039" width="10.85546875" style="303" customWidth="1"/>
    <col min="12040" max="12040" width="13.5703125" style="303" customWidth="1"/>
    <col min="12041" max="12288" width="11.42578125" style="303"/>
    <col min="12289" max="12289" width="12" style="303" customWidth="1"/>
    <col min="12290" max="12290" width="10" style="303" customWidth="1"/>
    <col min="12291" max="12291" width="17.5703125" style="303" customWidth="1"/>
    <col min="12292" max="12292" width="8.140625" style="303" customWidth="1"/>
    <col min="12293" max="12293" width="22" style="303" customWidth="1"/>
    <col min="12294" max="12294" width="10.5703125" style="303" customWidth="1"/>
    <col min="12295" max="12295" width="10.85546875" style="303" customWidth="1"/>
    <col min="12296" max="12296" width="13.5703125" style="303" customWidth="1"/>
    <col min="12297" max="12544" width="11.42578125" style="303"/>
    <col min="12545" max="12545" width="12" style="303" customWidth="1"/>
    <col min="12546" max="12546" width="10" style="303" customWidth="1"/>
    <col min="12547" max="12547" width="17.5703125" style="303" customWidth="1"/>
    <col min="12548" max="12548" width="8.140625" style="303" customWidth="1"/>
    <col min="12549" max="12549" width="22" style="303" customWidth="1"/>
    <col min="12550" max="12550" width="10.5703125" style="303" customWidth="1"/>
    <col min="12551" max="12551" width="10.85546875" style="303" customWidth="1"/>
    <col min="12552" max="12552" width="13.5703125" style="303" customWidth="1"/>
    <col min="12553" max="12800" width="11.42578125" style="303"/>
    <col min="12801" max="12801" width="12" style="303" customWidth="1"/>
    <col min="12802" max="12802" width="10" style="303" customWidth="1"/>
    <col min="12803" max="12803" width="17.5703125" style="303" customWidth="1"/>
    <col min="12804" max="12804" width="8.140625" style="303" customWidth="1"/>
    <col min="12805" max="12805" width="22" style="303" customWidth="1"/>
    <col min="12806" max="12806" width="10.5703125" style="303" customWidth="1"/>
    <col min="12807" max="12807" width="10.85546875" style="303" customWidth="1"/>
    <col min="12808" max="12808" width="13.5703125" style="303" customWidth="1"/>
    <col min="12809" max="13056" width="11.42578125" style="303"/>
    <col min="13057" max="13057" width="12" style="303" customWidth="1"/>
    <col min="13058" max="13058" width="10" style="303" customWidth="1"/>
    <col min="13059" max="13059" width="17.5703125" style="303" customWidth="1"/>
    <col min="13060" max="13060" width="8.140625" style="303" customWidth="1"/>
    <col min="13061" max="13061" width="22" style="303" customWidth="1"/>
    <col min="13062" max="13062" width="10.5703125" style="303" customWidth="1"/>
    <col min="13063" max="13063" width="10.85546875" style="303" customWidth="1"/>
    <col min="13064" max="13064" width="13.5703125" style="303" customWidth="1"/>
    <col min="13065" max="13312" width="11.42578125" style="303"/>
    <col min="13313" max="13313" width="12" style="303" customWidth="1"/>
    <col min="13314" max="13314" width="10" style="303" customWidth="1"/>
    <col min="13315" max="13315" width="17.5703125" style="303" customWidth="1"/>
    <col min="13316" max="13316" width="8.140625" style="303" customWidth="1"/>
    <col min="13317" max="13317" width="22" style="303" customWidth="1"/>
    <col min="13318" max="13318" width="10.5703125" style="303" customWidth="1"/>
    <col min="13319" max="13319" width="10.85546875" style="303" customWidth="1"/>
    <col min="13320" max="13320" width="13.5703125" style="303" customWidth="1"/>
    <col min="13321" max="13568" width="11.42578125" style="303"/>
    <col min="13569" max="13569" width="12" style="303" customWidth="1"/>
    <col min="13570" max="13570" width="10" style="303" customWidth="1"/>
    <col min="13571" max="13571" width="17.5703125" style="303" customWidth="1"/>
    <col min="13572" max="13572" width="8.140625" style="303" customWidth="1"/>
    <col min="13573" max="13573" width="22" style="303" customWidth="1"/>
    <col min="13574" max="13574" width="10.5703125" style="303" customWidth="1"/>
    <col min="13575" max="13575" width="10.85546875" style="303" customWidth="1"/>
    <col min="13576" max="13576" width="13.5703125" style="303" customWidth="1"/>
    <col min="13577" max="13824" width="11.42578125" style="303"/>
    <col min="13825" max="13825" width="12" style="303" customWidth="1"/>
    <col min="13826" max="13826" width="10" style="303" customWidth="1"/>
    <col min="13827" max="13827" width="17.5703125" style="303" customWidth="1"/>
    <col min="13828" max="13828" width="8.140625" style="303" customWidth="1"/>
    <col min="13829" max="13829" width="22" style="303" customWidth="1"/>
    <col min="13830" max="13830" width="10.5703125" style="303" customWidth="1"/>
    <col min="13831" max="13831" width="10.85546875" style="303" customWidth="1"/>
    <col min="13832" max="13832" width="13.5703125" style="303" customWidth="1"/>
    <col min="13833" max="14080" width="11.42578125" style="303"/>
    <col min="14081" max="14081" width="12" style="303" customWidth="1"/>
    <col min="14082" max="14082" width="10" style="303" customWidth="1"/>
    <col min="14083" max="14083" width="17.5703125" style="303" customWidth="1"/>
    <col min="14084" max="14084" width="8.140625" style="303" customWidth="1"/>
    <col min="14085" max="14085" width="22" style="303" customWidth="1"/>
    <col min="14086" max="14086" width="10.5703125" style="303" customWidth="1"/>
    <col min="14087" max="14087" width="10.85546875" style="303" customWidth="1"/>
    <col min="14088" max="14088" width="13.5703125" style="303" customWidth="1"/>
    <col min="14089" max="14336" width="11.42578125" style="303"/>
    <col min="14337" max="14337" width="12" style="303" customWidth="1"/>
    <col min="14338" max="14338" width="10" style="303" customWidth="1"/>
    <col min="14339" max="14339" width="17.5703125" style="303" customWidth="1"/>
    <col min="14340" max="14340" width="8.140625" style="303" customWidth="1"/>
    <col min="14341" max="14341" width="22" style="303" customWidth="1"/>
    <col min="14342" max="14342" width="10.5703125" style="303" customWidth="1"/>
    <col min="14343" max="14343" width="10.85546875" style="303" customWidth="1"/>
    <col min="14344" max="14344" width="13.5703125" style="303" customWidth="1"/>
    <col min="14345" max="14592" width="11.42578125" style="303"/>
    <col min="14593" max="14593" width="12" style="303" customWidth="1"/>
    <col min="14594" max="14594" width="10" style="303" customWidth="1"/>
    <col min="14595" max="14595" width="17.5703125" style="303" customWidth="1"/>
    <col min="14596" max="14596" width="8.140625" style="303" customWidth="1"/>
    <col min="14597" max="14597" width="22" style="303" customWidth="1"/>
    <col min="14598" max="14598" width="10.5703125" style="303" customWidth="1"/>
    <col min="14599" max="14599" width="10.85546875" style="303" customWidth="1"/>
    <col min="14600" max="14600" width="13.5703125" style="303" customWidth="1"/>
    <col min="14601" max="14848" width="11.42578125" style="303"/>
    <col min="14849" max="14849" width="12" style="303" customWidth="1"/>
    <col min="14850" max="14850" width="10" style="303" customWidth="1"/>
    <col min="14851" max="14851" width="17.5703125" style="303" customWidth="1"/>
    <col min="14852" max="14852" width="8.140625" style="303" customWidth="1"/>
    <col min="14853" max="14853" width="22" style="303" customWidth="1"/>
    <col min="14854" max="14854" width="10.5703125" style="303" customWidth="1"/>
    <col min="14855" max="14855" width="10.85546875" style="303" customWidth="1"/>
    <col min="14856" max="14856" width="13.5703125" style="303" customWidth="1"/>
    <col min="14857" max="15104" width="11.42578125" style="303"/>
    <col min="15105" max="15105" width="12" style="303" customWidth="1"/>
    <col min="15106" max="15106" width="10" style="303" customWidth="1"/>
    <col min="15107" max="15107" width="17.5703125" style="303" customWidth="1"/>
    <col min="15108" max="15108" width="8.140625" style="303" customWidth="1"/>
    <col min="15109" max="15109" width="22" style="303" customWidth="1"/>
    <col min="15110" max="15110" width="10.5703125" style="303" customWidth="1"/>
    <col min="15111" max="15111" width="10.85546875" style="303" customWidth="1"/>
    <col min="15112" max="15112" width="13.5703125" style="303" customWidth="1"/>
    <col min="15113" max="15360" width="11.42578125" style="303"/>
    <col min="15361" max="15361" width="12" style="303" customWidth="1"/>
    <col min="15362" max="15362" width="10" style="303" customWidth="1"/>
    <col min="15363" max="15363" width="17.5703125" style="303" customWidth="1"/>
    <col min="15364" max="15364" width="8.140625" style="303" customWidth="1"/>
    <col min="15365" max="15365" width="22" style="303" customWidth="1"/>
    <col min="15366" max="15366" width="10.5703125" style="303" customWidth="1"/>
    <col min="15367" max="15367" width="10.85546875" style="303" customWidth="1"/>
    <col min="15368" max="15368" width="13.5703125" style="303" customWidth="1"/>
    <col min="15369" max="15616" width="11.42578125" style="303"/>
    <col min="15617" max="15617" width="12" style="303" customWidth="1"/>
    <col min="15618" max="15618" width="10" style="303" customWidth="1"/>
    <col min="15619" max="15619" width="17.5703125" style="303" customWidth="1"/>
    <col min="15620" max="15620" width="8.140625" style="303" customWidth="1"/>
    <col min="15621" max="15621" width="22" style="303" customWidth="1"/>
    <col min="15622" max="15622" width="10.5703125" style="303" customWidth="1"/>
    <col min="15623" max="15623" width="10.85546875" style="303" customWidth="1"/>
    <col min="15624" max="15624" width="13.5703125" style="303" customWidth="1"/>
    <col min="15625" max="15872" width="11.42578125" style="303"/>
    <col min="15873" max="15873" width="12" style="303" customWidth="1"/>
    <col min="15874" max="15874" width="10" style="303" customWidth="1"/>
    <col min="15875" max="15875" width="17.5703125" style="303" customWidth="1"/>
    <col min="15876" max="15876" width="8.140625" style="303" customWidth="1"/>
    <col min="15877" max="15877" width="22" style="303" customWidth="1"/>
    <col min="15878" max="15878" width="10.5703125" style="303" customWidth="1"/>
    <col min="15879" max="15879" width="10.85546875" style="303" customWidth="1"/>
    <col min="15880" max="15880" width="13.5703125" style="303" customWidth="1"/>
    <col min="15881" max="16128" width="11.42578125" style="303"/>
    <col min="16129" max="16129" width="12" style="303" customWidth="1"/>
    <col min="16130" max="16130" width="10" style="303" customWidth="1"/>
    <col min="16131" max="16131" width="17.5703125" style="303" customWidth="1"/>
    <col min="16132" max="16132" width="8.140625" style="303" customWidth="1"/>
    <col min="16133" max="16133" width="22" style="303" customWidth="1"/>
    <col min="16134" max="16134" width="10.5703125" style="303" customWidth="1"/>
    <col min="16135" max="16135" width="10.85546875" style="303" customWidth="1"/>
    <col min="16136" max="16136" width="13.5703125" style="303" customWidth="1"/>
    <col min="16137" max="16384" width="11.42578125" style="303"/>
  </cols>
  <sheetData>
    <row r="1" spans="1:14" ht="15" customHeight="1">
      <c r="A1" s="827" t="s">
        <v>827</v>
      </c>
      <c r="B1" s="827"/>
      <c r="C1" s="827"/>
      <c r="D1" s="827"/>
      <c r="E1" s="827"/>
      <c r="F1" s="827"/>
      <c r="G1" s="827"/>
      <c r="H1" s="827"/>
    </row>
    <row r="2" spans="1:14" ht="6" customHeight="1">
      <c r="A2" s="304"/>
      <c r="B2" s="304"/>
      <c r="C2" s="304"/>
      <c r="D2" s="304"/>
      <c r="E2" s="304"/>
      <c r="F2" s="304"/>
      <c r="G2" s="304"/>
      <c r="H2" s="304"/>
    </row>
    <row r="3" spans="1:14" ht="20.25" customHeight="1">
      <c r="A3" s="305" t="s">
        <v>98</v>
      </c>
      <c r="B3" s="828"/>
      <c r="C3" s="829"/>
      <c r="D3" s="830"/>
      <c r="E3" s="306" t="s">
        <v>807</v>
      </c>
      <c r="F3" s="307"/>
      <c r="G3" s="308" t="s">
        <v>828</v>
      </c>
      <c r="H3" s="309"/>
    </row>
    <row r="4" spans="1:14" ht="6" customHeight="1">
      <c r="A4" s="310"/>
      <c r="B4" s="311"/>
      <c r="C4" s="311"/>
      <c r="D4" s="311"/>
      <c r="E4" s="311"/>
      <c r="F4" s="312"/>
      <c r="G4" s="311"/>
      <c r="H4" s="311"/>
    </row>
    <row r="5" spans="1:14" ht="20.25" customHeight="1">
      <c r="A5" s="313" t="s">
        <v>174</v>
      </c>
      <c r="B5" s="831"/>
      <c r="C5" s="832"/>
      <c r="D5" s="833"/>
      <c r="E5" s="308" t="s">
        <v>829</v>
      </c>
      <c r="F5" s="314"/>
      <c r="G5" s="834" t="s">
        <v>830</v>
      </c>
      <c r="H5" s="309"/>
    </row>
    <row r="6" spans="1:14" ht="6" customHeight="1">
      <c r="A6" s="315"/>
      <c r="B6" s="315"/>
      <c r="C6" s="316"/>
      <c r="D6" s="316"/>
      <c r="G6" s="835"/>
    </row>
    <row r="7" spans="1:14" ht="12.75" customHeight="1">
      <c r="A7" s="836" t="s">
        <v>831</v>
      </c>
      <c r="B7" s="837"/>
      <c r="C7" s="837"/>
      <c r="D7" s="837"/>
      <c r="E7" s="837"/>
      <c r="F7" s="837"/>
      <c r="G7" s="837"/>
      <c r="H7" s="838"/>
      <c r="I7" s="793" t="s">
        <v>832</v>
      </c>
    </row>
    <row r="8" spans="1:14" ht="12" customHeight="1">
      <c r="A8" s="796"/>
      <c r="B8" s="797"/>
      <c r="C8" s="797"/>
      <c r="D8" s="797"/>
      <c r="E8" s="797"/>
      <c r="F8" s="797"/>
      <c r="G8" s="797"/>
      <c r="H8" s="798"/>
      <c r="I8" s="794"/>
    </row>
    <row r="9" spans="1:14" ht="12" customHeight="1">
      <c r="A9" s="799"/>
      <c r="B9" s="800"/>
      <c r="C9" s="800"/>
      <c r="D9" s="800"/>
      <c r="E9" s="800"/>
      <c r="F9" s="800"/>
      <c r="G9" s="800"/>
      <c r="H9" s="801"/>
      <c r="I9" s="794"/>
    </row>
    <row r="10" spans="1:14" ht="12" customHeight="1">
      <c r="A10" s="799"/>
      <c r="B10" s="800"/>
      <c r="C10" s="800"/>
      <c r="D10" s="800"/>
      <c r="E10" s="800"/>
      <c r="F10" s="800"/>
      <c r="G10" s="800"/>
      <c r="H10" s="801"/>
      <c r="I10" s="794"/>
    </row>
    <row r="11" spans="1:14" ht="12" customHeight="1">
      <c r="A11" s="802"/>
      <c r="B11" s="803"/>
      <c r="C11" s="803"/>
      <c r="D11" s="803"/>
      <c r="E11" s="803"/>
      <c r="F11" s="803"/>
      <c r="G11" s="803"/>
      <c r="H11" s="804"/>
      <c r="I11" s="794"/>
    </row>
    <row r="12" spans="1:14" ht="12.75" customHeight="1">
      <c r="A12" s="805" t="s">
        <v>833</v>
      </c>
      <c r="B12" s="806"/>
      <c r="C12" s="806"/>
      <c r="D12" s="806"/>
      <c r="E12" s="806"/>
      <c r="F12" s="806"/>
      <c r="G12" s="806"/>
      <c r="H12" s="807"/>
      <c r="I12" s="794"/>
      <c r="K12" s="317"/>
      <c r="L12" s="317"/>
      <c r="M12" s="317"/>
      <c r="N12" s="317"/>
    </row>
    <row r="13" spans="1:14" ht="12.75" customHeight="1">
      <c r="A13" s="796"/>
      <c r="B13" s="808"/>
      <c r="C13" s="808"/>
      <c r="D13" s="808"/>
      <c r="E13" s="808"/>
      <c r="F13" s="808"/>
      <c r="G13" s="808"/>
      <c r="H13" s="809"/>
      <c r="I13" s="794"/>
      <c r="K13" s="317"/>
      <c r="L13" s="317"/>
      <c r="M13" s="317"/>
      <c r="N13" s="317"/>
    </row>
    <row r="14" spans="1:14" ht="12.75" customHeight="1">
      <c r="A14" s="799"/>
      <c r="B14" s="810"/>
      <c r="C14" s="810"/>
      <c r="D14" s="810"/>
      <c r="E14" s="810"/>
      <c r="F14" s="810"/>
      <c r="G14" s="810"/>
      <c r="H14" s="811"/>
      <c r="I14" s="794"/>
      <c r="K14" s="317"/>
      <c r="L14" s="317"/>
      <c r="M14" s="317"/>
      <c r="N14" s="317"/>
    </row>
    <row r="15" spans="1:14" ht="12.75" customHeight="1">
      <c r="A15" s="812"/>
      <c r="B15" s="810"/>
      <c r="C15" s="810"/>
      <c r="D15" s="810"/>
      <c r="E15" s="810"/>
      <c r="F15" s="810"/>
      <c r="G15" s="810"/>
      <c r="H15" s="811"/>
      <c r="I15" s="794"/>
      <c r="K15" s="317"/>
      <c r="L15" s="317"/>
      <c r="M15" s="317"/>
      <c r="N15" s="317"/>
    </row>
    <row r="16" spans="1:14" ht="12.75" customHeight="1">
      <c r="A16" s="812"/>
      <c r="B16" s="810"/>
      <c r="C16" s="810"/>
      <c r="D16" s="810"/>
      <c r="E16" s="810"/>
      <c r="F16" s="810"/>
      <c r="G16" s="810"/>
      <c r="H16" s="811"/>
      <c r="I16" s="794"/>
      <c r="K16" s="317"/>
      <c r="L16" s="317"/>
      <c r="M16" s="317"/>
      <c r="N16" s="317"/>
    </row>
    <row r="17" spans="1:14" ht="12.75" customHeight="1">
      <c r="A17" s="813"/>
      <c r="B17" s="814"/>
      <c r="C17" s="814"/>
      <c r="D17" s="814"/>
      <c r="E17" s="814"/>
      <c r="F17" s="814"/>
      <c r="G17" s="814"/>
      <c r="H17" s="815"/>
      <c r="I17" s="794"/>
      <c r="K17" s="317"/>
      <c r="L17" s="317"/>
      <c r="M17" s="317"/>
      <c r="N17" s="317"/>
    </row>
    <row r="18" spans="1:14" ht="12" customHeight="1">
      <c r="A18" s="805" t="s">
        <v>834</v>
      </c>
      <c r="B18" s="806"/>
      <c r="C18" s="806"/>
      <c r="D18" s="806"/>
      <c r="E18" s="806"/>
      <c r="F18" s="806"/>
      <c r="G18" s="806"/>
      <c r="H18" s="807"/>
      <c r="I18" s="794"/>
    </row>
    <row r="19" spans="1:14" ht="12.75" customHeight="1">
      <c r="A19" s="796"/>
      <c r="B19" s="808"/>
      <c r="C19" s="808"/>
      <c r="D19" s="808"/>
      <c r="E19" s="808"/>
      <c r="F19" s="808"/>
      <c r="G19" s="808"/>
      <c r="H19" s="809"/>
      <c r="I19" s="794"/>
    </row>
    <row r="20" spans="1:14" ht="12.75" customHeight="1">
      <c r="A20" s="799"/>
      <c r="B20" s="810"/>
      <c r="C20" s="810"/>
      <c r="D20" s="810"/>
      <c r="E20" s="810"/>
      <c r="F20" s="810"/>
      <c r="G20" s="810"/>
      <c r="H20" s="811"/>
      <c r="I20" s="794"/>
    </row>
    <row r="21" spans="1:14" ht="12.75" customHeight="1">
      <c r="A21" s="812"/>
      <c r="B21" s="810"/>
      <c r="C21" s="810"/>
      <c r="D21" s="810"/>
      <c r="E21" s="810"/>
      <c r="F21" s="810"/>
      <c r="G21" s="810"/>
      <c r="H21" s="811"/>
      <c r="I21" s="794"/>
    </row>
    <row r="22" spans="1:14" ht="12.75" customHeight="1">
      <c r="A22" s="812"/>
      <c r="B22" s="810"/>
      <c r="C22" s="810"/>
      <c r="D22" s="810"/>
      <c r="E22" s="810"/>
      <c r="F22" s="810"/>
      <c r="G22" s="810"/>
      <c r="H22" s="811"/>
      <c r="I22" s="794"/>
    </row>
    <row r="23" spans="1:14">
      <c r="A23" s="813"/>
      <c r="B23" s="814"/>
      <c r="C23" s="814"/>
      <c r="D23" s="814"/>
      <c r="E23" s="814"/>
      <c r="F23" s="814"/>
      <c r="G23" s="814"/>
      <c r="H23" s="815"/>
      <c r="I23" s="794"/>
    </row>
    <row r="24" spans="1:14" ht="12.75" customHeight="1">
      <c r="A24" s="816" t="s">
        <v>835</v>
      </c>
      <c r="B24" s="817"/>
      <c r="C24" s="817"/>
      <c r="D24" s="817"/>
      <c r="E24" s="818"/>
      <c r="F24" s="816" t="s">
        <v>836</v>
      </c>
      <c r="G24" s="821"/>
      <c r="H24" s="822"/>
      <c r="I24" s="794"/>
    </row>
    <row r="25" spans="1:14" ht="12.75" customHeight="1">
      <c r="A25" s="813"/>
      <c r="B25" s="819"/>
      <c r="C25" s="819"/>
      <c r="D25" s="819"/>
      <c r="E25" s="820"/>
      <c r="F25" s="813"/>
      <c r="G25" s="823"/>
      <c r="H25" s="824"/>
      <c r="I25" s="795"/>
    </row>
    <row r="26" spans="1:14" ht="12.75" customHeight="1">
      <c r="A26" s="805" t="s">
        <v>837</v>
      </c>
      <c r="B26" s="806"/>
      <c r="C26" s="806"/>
      <c r="D26" s="806"/>
      <c r="E26" s="806"/>
      <c r="F26" s="806"/>
      <c r="G26" s="806"/>
      <c r="H26" s="807"/>
      <c r="I26" s="793" t="s">
        <v>838</v>
      </c>
    </row>
    <row r="27" spans="1:14" ht="12.75" customHeight="1">
      <c r="A27" s="318" t="s">
        <v>839</v>
      </c>
      <c r="B27" s="843"/>
      <c r="C27" s="844"/>
      <c r="D27" s="847" t="s">
        <v>840</v>
      </c>
      <c r="E27" s="822"/>
      <c r="F27" s="816" t="s">
        <v>841</v>
      </c>
      <c r="G27" s="808"/>
      <c r="H27" s="822"/>
      <c r="I27" s="794"/>
    </row>
    <row r="28" spans="1:14" ht="12.75" customHeight="1">
      <c r="A28" s="319"/>
      <c r="B28" s="845"/>
      <c r="C28" s="846"/>
      <c r="D28" s="848"/>
      <c r="E28" s="824"/>
      <c r="F28" s="813"/>
      <c r="G28" s="814"/>
      <c r="H28" s="824"/>
      <c r="I28" s="794"/>
    </row>
    <row r="29" spans="1:14" ht="12.75" customHeight="1">
      <c r="A29" s="849" t="s">
        <v>842</v>
      </c>
      <c r="B29" s="850"/>
      <c r="C29" s="850"/>
      <c r="D29" s="850"/>
      <c r="E29" s="850"/>
      <c r="F29" s="850"/>
      <c r="G29" s="850"/>
      <c r="H29" s="851"/>
      <c r="I29" s="794"/>
    </row>
    <row r="30" spans="1:14" ht="12.75" customHeight="1">
      <c r="A30" s="796"/>
      <c r="B30" s="797"/>
      <c r="C30" s="797"/>
      <c r="D30" s="797"/>
      <c r="E30" s="797"/>
      <c r="F30" s="797"/>
      <c r="G30" s="797"/>
      <c r="H30" s="798"/>
      <c r="I30" s="794"/>
    </row>
    <row r="31" spans="1:14" ht="12.75" customHeight="1">
      <c r="A31" s="799"/>
      <c r="B31" s="800"/>
      <c r="C31" s="800"/>
      <c r="D31" s="800"/>
      <c r="E31" s="800"/>
      <c r="F31" s="800"/>
      <c r="G31" s="800"/>
      <c r="H31" s="801"/>
      <c r="I31" s="794"/>
    </row>
    <row r="32" spans="1:14" ht="12.75" customHeight="1">
      <c r="A32" s="796" t="s">
        <v>843</v>
      </c>
      <c r="B32" s="797"/>
      <c r="C32" s="797"/>
      <c r="D32" s="797"/>
      <c r="E32" s="797"/>
      <c r="F32" s="797"/>
      <c r="G32" s="797"/>
      <c r="H32" s="798"/>
      <c r="I32" s="794"/>
    </row>
    <row r="33" spans="1:9" ht="12.75" customHeight="1">
      <c r="A33" s="802"/>
      <c r="B33" s="803"/>
      <c r="C33" s="803"/>
      <c r="D33" s="803"/>
      <c r="E33" s="803"/>
      <c r="F33" s="803"/>
      <c r="G33" s="803"/>
      <c r="H33" s="804"/>
      <c r="I33" s="794"/>
    </row>
    <row r="34" spans="1:9" ht="12.75" customHeight="1">
      <c r="A34" s="849" t="s">
        <v>844</v>
      </c>
      <c r="B34" s="850"/>
      <c r="C34" s="850"/>
      <c r="D34" s="850"/>
      <c r="E34" s="850"/>
      <c r="F34" s="850"/>
      <c r="G34" s="850"/>
      <c r="H34" s="851"/>
      <c r="I34" s="794"/>
    </row>
    <row r="35" spans="1:9" ht="12.75" customHeight="1" thickBot="1">
      <c r="A35" s="852" t="s">
        <v>845</v>
      </c>
      <c r="B35" s="853"/>
      <c r="C35" s="853"/>
      <c r="D35" s="853"/>
      <c r="E35" s="854"/>
      <c r="F35" s="852" t="s">
        <v>846</v>
      </c>
      <c r="G35" s="854"/>
      <c r="H35" s="320" t="s">
        <v>847</v>
      </c>
      <c r="I35" s="794"/>
    </row>
    <row r="36" spans="1:9" ht="12.75" customHeight="1">
      <c r="A36" s="855"/>
      <c r="B36" s="856"/>
      <c r="C36" s="856"/>
      <c r="D36" s="856"/>
      <c r="E36" s="857"/>
      <c r="F36" s="825"/>
      <c r="G36" s="826"/>
      <c r="H36" s="321"/>
      <c r="I36" s="794"/>
    </row>
    <row r="37" spans="1:9" ht="12.75" customHeight="1">
      <c r="A37" s="858"/>
      <c r="B37" s="859"/>
      <c r="C37" s="859"/>
      <c r="D37" s="859"/>
      <c r="E37" s="860"/>
      <c r="F37" s="825"/>
      <c r="G37" s="826"/>
      <c r="H37" s="321"/>
      <c r="I37" s="794"/>
    </row>
    <row r="38" spans="1:9" ht="12.75" customHeight="1">
      <c r="A38" s="858"/>
      <c r="B38" s="859"/>
      <c r="C38" s="859"/>
      <c r="D38" s="859"/>
      <c r="E38" s="860"/>
      <c r="F38" s="825"/>
      <c r="G38" s="826"/>
      <c r="H38" s="321"/>
      <c r="I38" s="794"/>
    </row>
    <row r="39" spans="1:9" ht="12.75" customHeight="1">
      <c r="A39" s="858"/>
      <c r="B39" s="859"/>
      <c r="C39" s="859"/>
      <c r="D39" s="859"/>
      <c r="E39" s="860"/>
      <c r="F39" s="825"/>
      <c r="G39" s="826"/>
      <c r="H39" s="322"/>
      <c r="I39" s="794"/>
    </row>
    <row r="40" spans="1:9" ht="12.75" customHeight="1">
      <c r="A40" s="858"/>
      <c r="B40" s="859"/>
      <c r="C40" s="859"/>
      <c r="D40" s="859"/>
      <c r="E40" s="860"/>
      <c r="F40" s="825"/>
      <c r="G40" s="826"/>
      <c r="H40" s="322"/>
      <c r="I40" s="794"/>
    </row>
    <row r="41" spans="1:9" ht="12.75" customHeight="1">
      <c r="A41" s="849" t="s">
        <v>848</v>
      </c>
      <c r="B41" s="850"/>
      <c r="C41" s="850"/>
      <c r="D41" s="850"/>
      <c r="E41" s="850"/>
      <c r="F41" s="850"/>
      <c r="G41" s="850"/>
      <c r="H41" s="851"/>
      <c r="I41" s="794"/>
    </row>
    <row r="42" spans="1:9" ht="12.75" customHeight="1">
      <c r="A42" s="847" t="s">
        <v>849</v>
      </c>
      <c r="B42" s="843"/>
      <c r="C42" s="843"/>
      <c r="D42" s="844"/>
      <c r="E42" s="796" t="s">
        <v>850</v>
      </c>
      <c r="F42" s="839"/>
      <c r="G42" s="839"/>
      <c r="H42" s="840"/>
      <c r="I42" s="794"/>
    </row>
    <row r="43" spans="1:9" ht="12.75" customHeight="1">
      <c r="A43" s="869"/>
      <c r="B43" s="845"/>
      <c r="C43" s="845"/>
      <c r="D43" s="846"/>
      <c r="E43" s="802"/>
      <c r="F43" s="841"/>
      <c r="G43" s="841"/>
      <c r="H43" s="842"/>
      <c r="I43" s="794"/>
    </row>
    <row r="44" spans="1:9" ht="12.75" customHeight="1">
      <c r="A44" s="866" t="s">
        <v>851</v>
      </c>
      <c r="B44" s="867"/>
      <c r="C44" s="867"/>
      <c r="D44" s="867"/>
      <c r="E44" s="867"/>
      <c r="F44" s="867"/>
      <c r="G44" s="867"/>
      <c r="H44" s="868"/>
      <c r="I44" s="794"/>
    </row>
    <row r="45" spans="1:9" ht="6" customHeight="1">
      <c r="A45" s="323"/>
      <c r="B45" s="324"/>
      <c r="C45" s="324"/>
      <c r="D45" s="324"/>
      <c r="E45" s="324"/>
      <c r="F45" s="324"/>
      <c r="G45" s="324"/>
      <c r="H45" s="325"/>
      <c r="I45" s="794"/>
    </row>
    <row r="46" spans="1:9" ht="12.75" customHeight="1">
      <c r="A46" s="861" t="s">
        <v>852</v>
      </c>
      <c r="B46" s="324"/>
      <c r="C46" s="324"/>
      <c r="D46" s="324"/>
      <c r="E46" s="324"/>
      <c r="F46" s="816" t="s">
        <v>853</v>
      </c>
      <c r="G46" s="862"/>
      <c r="H46" s="863"/>
      <c r="I46" s="794"/>
    </row>
    <row r="47" spans="1:9">
      <c r="A47" s="861"/>
      <c r="B47" s="324"/>
      <c r="C47" s="324"/>
      <c r="D47" s="324"/>
      <c r="E47" s="324"/>
      <c r="F47" s="813"/>
      <c r="G47" s="864"/>
      <c r="H47" s="865"/>
      <c r="I47" s="794"/>
    </row>
    <row r="48" spans="1:9" ht="6" customHeight="1">
      <c r="A48" s="323"/>
      <c r="B48" s="324"/>
      <c r="C48" s="324"/>
      <c r="D48" s="324"/>
      <c r="E48" s="324"/>
      <c r="F48" s="324"/>
      <c r="G48" s="324"/>
      <c r="H48" s="325"/>
      <c r="I48" s="794"/>
    </row>
    <row r="49" spans="1:9">
      <c r="A49" s="870" t="s">
        <v>854</v>
      </c>
      <c r="B49" s="871"/>
      <c r="C49" s="862"/>
      <c r="D49" s="863"/>
      <c r="E49" s="324"/>
      <c r="F49" s="318" t="s">
        <v>99</v>
      </c>
      <c r="G49" s="821"/>
      <c r="H49" s="822"/>
      <c r="I49" s="794"/>
    </row>
    <row r="50" spans="1:9">
      <c r="A50" s="319"/>
      <c r="B50" s="326"/>
      <c r="C50" s="864"/>
      <c r="D50" s="865"/>
      <c r="E50" s="324"/>
      <c r="F50" s="319"/>
      <c r="G50" s="823"/>
      <c r="H50" s="824"/>
      <c r="I50" s="794"/>
    </row>
    <row r="51" spans="1:9" ht="6" customHeight="1">
      <c r="A51" s="327"/>
      <c r="B51" s="324"/>
      <c r="C51" s="324"/>
      <c r="D51" s="324"/>
      <c r="E51" s="324"/>
      <c r="F51" s="324"/>
      <c r="G51" s="324"/>
      <c r="H51" s="328"/>
      <c r="I51" s="794"/>
    </row>
    <row r="52" spans="1:9" ht="12.75" customHeight="1" thickBot="1">
      <c r="A52" s="852" t="s">
        <v>855</v>
      </c>
      <c r="B52" s="853"/>
      <c r="C52" s="872"/>
      <c r="D52" s="873"/>
      <c r="E52" s="320" t="s">
        <v>856</v>
      </c>
      <c r="F52" s="852" t="s">
        <v>857</v>
      </c>
      <c r="G52" s="854"/>
      <c r="H52" s="320" t="s">
        <v>858</v>
      </c>
      <c r="I52" s="794"/>
    </row>
    <row r="53" spans="1:9" ht="12.75" customHeight="1">
      <c r="A53" s="874"/>
      <c r="B53" s="874"/>
      <c r="C53" s="874"/>
      <c r="D53" s="874"/>
      <c r="E53" s="322"/>
      <c r="F53" s="875"/>
      <c r="G53" s="876"/>
      <c r="H53" s="329"/>
      <c r="I53" s="794"/>
    </row>
    <row r="54" spans="1:9" ht="12.75" customHeight="1">
      <c r="A54" s="874"/>
      <c r="B54" s="874"/>
      <c r="C54" s="874"/>
      <c r="D54" s="874"/>
      <c r="E54" s="322"/>
      <c r="F54" s="875"/>
      <c r="G54" s="876"/>
      <c r="H54" s="329"/>
      <c r="I54" s="794"/>
    </row>
    <row r="55" spans="1:9" ht="12.75" customHeight="1">
      <c r="A55" s="874"/>
      <c r="B55" s="874"/>
      <c r="C55" s="874"/>
      <c r="D55" s="874"/>
      <c r="E55" s="322"/>
      <c r="F55" s="330"/>
      <c r="G55" s="331"/>
      <c r="H55" s="329"/>
      <c r="I55" s="794"/>
    </row>
    <row r="56" spans="1:9" ht="12.75" customHeight="1">
      <c r="A56" s="874"/>
      <c r="B56" s="874"/>
      <c r="C56" s="874"/>
      <c r="D56" s="874"/>
      <c r="E56" s="322"/>
      <c r="F56" s="875"/>
      <c r="G56" s="876"/>
      <c r="H56" s="329"/>
      <c r="I56" s="794"/>
    </row>
    <row r="57" spans="1:9" ht="12.75" customHeight="1">
      <c r="A57" s="874"/>
      <c r="B57" s="874"/>
      <c r="C57" s="874"/>
      <c r="D57" s="874"/>
      <c r="E57" s="322"/>
      <c r="F57" s="875"/>
      <c r="G57" s="876"/>
      <c r="H57" s="329"/>
      <c r="I57" s="795"/>
    </row>
    <row r="58" spans="1:9">
      <c r="A58" s="849" t="s">
        <v>859</v>
      </c>
      <c r="B58" s="850"/>
      <c r="C58" s="850"/>
      <c r="D58" s="850"/>
      <c r="E58" s="850"/>
      <c r="F58" s="850"/>
      <c r="G58" s="850"/>
      <c r="H58" s="851"/>
      <c r="I58" s="877" t="s">
        <v>832</v>
      </c>
    </row>
    <row r="59" spans="1:9" ht="12.75" customHeight="1">
      <c r="A59" s="796"/>
      <c r="B59" s="797"/>
      <c r="C59" s="797"/>
      <c r="D59" s="797"/>
      <c r="E59" s="797"/>
      <c r="F59" s="797"/>
      <c r="G59" s="797"/>
      <c r="H59" s="798"/>
      <c r="I59" s="878"/>
    </row>
    <row r="60" spans="1:9" ht="12.75" customHeight="1">
      <c r="A60" s="799"/>
      <c r="B60" s="800"/>
      <c r="C60" s="800"/>
      <c r="D60" s="800"/>
      <c r="E60" s="800"/>
      <c r="F60" s="800"/>
      <c r="G60" s="800"/>
      <c r="H60" s="801"/>
      <c r="I60" s="878"/>
    </row>
    <row r="61" spans="1:9" ht="12.75" customHeight="1">
      <c r="A61" s="799"/>
      <c r="B61" s="800"/>
      <c r="C61" s="800"/>
      <c r="D61" s="800"/>
      <c r="E61" s="800"/>
      <c r="F61" s="800"/>
      <c r="G61" s="800"/>
      <c r="H61" s="801"/>
      <c r="I61" s="878"/>
    </row>
    <row r="62" spans="1:9" ht="12.75" customHeight="1">
      <c r="A62" s="802"/>
      <c r="B62" s="803"/>
      <c r="C62" s="803"/>
      <c r="D62" s="803"/>
      <c r="E62" s="803"/>
      <c r="F62" s="803"/>
      <c r="G62" s="803"/>
      <c r="H62" s="804"/>
      <c r="I62" s="878"/>
    </row>
    <row r="63" spans="1:9" ht="12.75" customHeight="1">
      <c r="A63" s="849" t="s">
        <v>860</v>
      </c>
      <c r="B63" s="850"/>
      <c r="C63" s="850"/>
      <c r="D63" s="850"/>
      <c r="E63" s="850"/>
      <c r="F63" s="850"/>
      <c r="G63" s="850"/>
      <c r="H63" s="851"/>
      <c r="I63" s="878"/>
    </row>
    <row r="64" spans="1:9" ht="12.75" customHeight="1">
      <c r="A64" s="816" t="s">
        <v>835</v>
      </c>
      <c r="B64" s="817"/>
      <c r="C64" s="817"/>
      <c r="D64" s="817"/>
      <c r="E64" s="818"/>
      <c r="F64" s="816" t="s">
        <v>99</v>
      </c>
      <c r="G64" s="821"/>
      <c r="H64" s="822"/>
      <c r="I64" s="878"/>
    </row>
    <row r="65" spans="1:9" ht="12.75" customHeight="1">
      <c r="A65" s="813"/>
      <c r="B65" s="819"/>
      <c r="C65" s="819"/>
      <c r="D65" s="819"/>
      <c r="E65" s="820"/>
      <c r="F65" s="813"/>
      <c r="G65" s="823"/>
      <c r="H65" s="824"/>
      <c r="I65" s="879"/>
    </row>
  </sheetData>
  <mergeCells count="70">
    <mergeCell ref="A56:D56"/>
    <mergeCell ref="F56:G56"/>
    <mergeCell ref="A57:D57"/>
    <mergeCell ref="F57:G57"/>
    <mergeCell ref="I58:I65"/>
    <mergeCell ref="A59:H62"/>
    <mergeCell ref="A63:H63"/>
    <mergeCell ref="A64:A65"/>
    <mergeCell ref="B64:E65"/>
    <mergeCell ref="F64:F65"/>
    <mergeCell ref="G64:H65"/>
    <mergeCell ref="A58:H58"/>
    <mergeCell ref="A53:D53"/>
    <mergeCell ref="F53:G53"/>
    <mergeCell ref="A54:D54"/>
    <mergeCell ref="F54:G54"/>
    <mergeCell ref="A55:D55"/>
    <mergeCell ref="A49:B49"/>
    <mergeCell ref="C49:D50"/>
    <mergeCell ref="G49:H50"/>
    <mergeCell ref="A52:D52"/>
    <mergeCell ref="F52:G52"/>
    <mergeCell ref="A37:E37"/>
    <mergeCell ref="F37:G37"/>
    <mergeCell ref="A46:A47"/>
    <mergeCell ref="F46:F47"/>
    <mergeCell ref="G46:H47"/>
    <mergeCell ref="A44:H44"/>
    <mergeCell ref="A38:E38"/>
    <mergeCell ref="F38:G38"/>
    <mergeCell ref="A39:E39"/>
    <mergeCell ref="F39:G39"/>
    <mergeCell ref="A40:E40"/>
    <mergeCell ref="F40:G40"/>
    <mergeCell ref="A41:H41"/>
    <mergeCell ref="A42:A43"/>
    <mergeCell ref="B42:D43"/>
    <mergeCell ref="E42:E43"/>
    <mergeCell ref="F42:H43"/>
    <mergeCell ref="I26:I57"/>
    <mergeCell ref="B27:C28"/>
    <mergeCell ref="D27:D28"/>
    <mergeCell ref="E27:E28"/>
    <mergeCell ref="F27:G28"/>
    <mergeCell ref="H27:H28"/>
    <mergeCell ref="A29:H29"/>
    <mergeCell ref="A30:H31"/>
    <mergeCell ref="A32:A33"/>
    <mergeCell ref="B32:H33"/>
    <mergeCell ref="A26:H26"/>
    <mergeCell ref="A34:H34"/>
    <mergeCell ref="A35:E35"/>
    <mergeCell ref="F35:G35"/>
    <mergeCell ref="A36:E36"/>
    <mergeCell ref="F36:G36"/>
    <mergeCell ref="A1:H1"/>
    <mergeCell ref="B3:D3"/>
    <mergeCell ref="B5:D5"/>
    <mergeCell ref="G5:G6"/>
    <mergeCell ref="A7:H7"/>
    <mergeCell ref="I7:I25"/>
    <mergeCell ref="A8:H11"/>
    <mergeCell ref="A12:H12"/>
    <mergeCell ref="A13:H17"/>
    <mergeCell ref="A18:H18"/>
    <mergeCell ref="A19:H23"/>
    <mergeCell ref="A24:A25"/>
    <mergeCell ref="B24:E25"/>
    <mergeCell ref="F24:F25"/>
    <mergeCell ref="G24:H25"/>
  </mergeCells>
  <printOptions horizontalCentered="1" verticalCentered="1"/>
  <pageMargins left="0.48" right="0.49" top="0.57999999999999996" bottom="0.55000000000000004" header="0.3" footer="0.3"/>
  <pageSetup scale="89" orientation="portrait" r:id="rId1"/>
  <headerFooter>
    <oddFooter xml:space="preserve">&amp;LISQ-004-FO
&amp;CRev: A
&amp;"Arial,Italic"Copies must be verified for current revision. &amp;"Arial,Regular"      &amp;RDate: 11/01/2012
</oddFooter>
  </headerFooter>
  <legacyDrawing r:id="rId2"/>
</worksheet>
</file>

<file path=xl/worksheets/sheet12.xml><?xml version="1.0" encoding="utf-8"?>
<worksheet xmlns="http://schemas.openxmlformats.org/spreadsheetml/2006/main" xmlns:r="http://schemas.openxmlformats.org/officeDocument/2006/relationships">
  <sheetPr codeName="Sheet7"/>
  <dimension ref="A1:O63"/>
  <sheetViews>
    <sheetView showGridLines="0" view="pageBreakPreview" zoomScale="90" zoomScaleNormal="100" zoomScaleSheetLayoutView="90" workbookViewId="0">
      <selection sqref="A1:H1"/>
    </sheetView>
  </sheetViews>
  <sheetFormatPr defaultColWidth="11.42578125" defaultRowHeight="12"/>
  <cols>
    <col min="1" max="1" width="12" style="303" customWidth="1"/>
    <col min="2" max="2" width="10" style="303" customWidth="1"/>
    <col min="3" max="3" width="17.5703125" style="303" customWidth="1"/>
    <col min="4" max="4" width="8.140625" style="303" customWidth="1"/>
    <col min="5" max="5" width="22" style="303" customWidth="1"/>
    <col min="6" max="6" width="10.5703125" style="303" customWidth="1"/>
    <col min="7" max="7" width="10.85546875" style="303" customWidth="1"/>
    <col min="8" max="8" width="13.5703125" style="303" customWidth="1"/>
    <col min="9" max="9" width="4.28515625" style="303" customWidth="1"/>
    <col min="10" max="257" width="11.42578125" style="303"/>
    <col min="258" max="258" width="12" style="303" customWidth="1"/>
    <col min="259" max="259" width="10" style="303" customWidth="1"/>
    <col min="260" max="260" width="17.5703125" style="303" customWidth="1"/>
    <col min="261" max="261" width="8.140625" style="303" customWidth="1"/>
    <col min="262" max="262" width="22" style="303" customWidth="1"/>
    <col min="263" max="263" width="10.5703125" style="303" customWidth="1"/>
    <col min="264" max="264" width="10.85546875" style="303" customWidth="1"/>
    <col min="265" max="265" width="13.5703125" style="303" customWidth="1"/>
    <col min="266" max="513" width="11.42578125" style="303"/>
    <col min="514" max="514" width="12" style="303" customWidth="1"/>
    <col min="515" max="515" width="10" style="303" customWidth="1"/>
    <col min="516" max="516" width="17.5703125" style="303" customWidth="1"/>
    <col min="517" max="517" width="8.140625" style="303" customWidth="1"/>
    <col min="518" max="518" width="22" style="303" customWidth="1"/>
    <col min="519" max="519" width="10.5703125" style="303" customWidth="1"/>
    <col min="520" max="520" width="10.85546875" style="303" customWidth="1"/>
    <col min="521" max="521" width="13.5703125" style="303" customWidth="1"/>
    <col min="522" max="769" width="11.42578125" style="303"/>
    <col min="770" max="770" width="12" style="303" customWidth="1"/>
    <col min="771" max="771" width="10" style="303" customWidth="1"/>
    <col min="772" max="772" width="17.5703125" style="303" customWidth="1"/>
    <col min="773" max="773" width="8.140625" style="303" customWidth="1"/>
    <col min="774" max="774" width="22" style="303" customWidth="1"/>
    <col min="775" max="775" width="10.5703125" style="303" customWidth="1"/>
    <col min="776" max="776" width="10.85546875" style="303" customWidth="1"/>
    <col min="777" max="777" width="13.5703125" style="303" customWidth="1"/>
    <col min="778" max="1025" width="11.42578125" style="303"/>
    <col min="1026" max="1026" width="12" style="303" customWidth="1"/>
    <col min="1027" max="1027" width="10" style="303" customWidth="1"/>
    <col min="1028" max="1028" width="17.5703125" style="303" customWidth="1"/>
    <col min="1029" max="1029" width="8.140625" style="303" customWidth="1"/>
    <col min="1030" max="1030" width="22" style="303" customWidth="1"/>
    <col min="1031" max="1031" width="10.5703125" style="303" customWidth="1"/>
    <col min="1032" max="1032" width="10.85546875" style="303" customWidth="1"/>
    <col min="1033" max="1033" width="13.5703125" style="303" customWidth="1"/>
    <col min="1034" max="1281" width="11.42578125" style="303"/>
    <col min="1282" max="1282" width="12" style="303" customWidth="1"/>
    <col min="1283" max="1283" width="10" style="303" customWidth="1"/>
    <col min="1284" max="1284" width="17.5703125" style="303" customWidth="1"/>
    <col min="1285" max="1285" width="8.140625" style="303" customWidth="1"/>
    <col min="1286" max="1286" width="22" style="303" customWidth="1"/>
    <col min="1287" max="1287" width="10.5703125" style="303" customWidth="1"/>
    <col min="1288" max="1288" width="10.85546875" style="303" customWidth="1"/>
    <col min="1289" max="1289" width="13.5703125" style="303" customWidth="1"/>
    <col min="1290" max="1537" width="11.42578125" style="303"/>
    <col min="1538" max="1538" width="12" style="303" customWidth="1"/>
    <col min="1539" max="1539" width="10" style="303" customWidth="1"/>
    <col min="1540" max="1540" width="17.5703125" style="303" customWidth="1"/>
    <col min="1541" max="1541" width="8.140625" style="303" customWidth="1"/>
    <col min="1542" max="1542" width="22" style="303" customWidth="1"/>
    <col min="1543" max="1543" width="10.5703125" style="303" customWidth="1"/>
    <col min="1544" max="1544" width="10.85546875" style="303" customWidth="1"/>
    <col min="1545" max="1545" width="13.5703125" style="303" customWidth="1"/>
    <col min="1546" max="1793" width="11.42578125" style="303"/>
    <col min="1794" max="1794" width="12" style="303" customWidth="1"/>
    <col min="1795" max="1795" width="10" style="303" customWidth="1"/>
    <col min="1796" max="1796" width="17.5703125" style="303" customWidth="1"/>
    <col min="1797" max="1797" width="8.140625" style="303" customWidth="1"/>
    <col min="1798" max="1798" width="22" style="303" customWidth="1"/>
    <col min="1799" max="1799" width="10.5703125" style="303" customWidth="1"/>
    <col min="1800" max="1800" width="10.85546875" style="303" customWidth="1"/>
    <col min="1801" max="1801" width="13.5703125" style="303" customWidth="1"/>
    <col min="1802" max="2049" width="11.42578125" style="303"/>
    <col min="2050" max="2050" width="12" style="303" customWidth="1"/>
    <col min="2051" max="2051" width="10" style="303" customWidth="1"/>
    <col min="2052" max="2052" width="17.5703125" style="303" customWidth="1"/>
    <col min="2053" max="2053" width="8.140625" style="303" customWidth="1"/>
    <col min="2054" max="2054" width="22" style="303" customWidth="1"/>
    <col min="2055" max="2055" width="10.5703125" style="303" customWidth="1"/>
    <col min="2056" max="2056" width="10.85546875" style="303" customWidth="1"/>
    <col min="2057" max="2057" width="13.5703125" style="303" customWidth="1"/>
    <col min="2058" max="2305" width="11.42578125" style="303"/>
    <col min="2306" max="2306" width="12" style="303" customWidth="1"/>
    <col min="2307" max="2307" width="10" style="303" customWidth="1"/>
    <col min="2308" max="2308" width="17.5703125" style="303" customWidth="1"/>
    <col min="2309" max="2309" width="8.140625" style="303" customWidth="1"/>
    <col min="2310" max="2310" width="22" style="303" customWidth="1"/>
    <col min="2311" max="2311" width="10.5703125" style="303" customWidth="1"/>
    <col min="2312" max="2312" width="10.85546875" style="303" customWidth="1"/>
    <col min="2313" max="2313" width="13.5703125" style="303" customWidth="1"/>
    <col min="2314" max="2561" width="11.42578125" style="303"/>
    <col min="2562" max="2562" width="12" style="303" customWidth="1"/>
    <col min="2563" max="2563" width="10" style="303" customWidth="1"/>
    <col min="2564" max="2564" width="17.5703125" style="303" customWidth="1"/>
    <col min="2565" max="2565" width="8.140625" style="303" customWidth="1"/>
    <col min="2566" max="2566" width="22" style="303" customWidth="1"/>
    <col min="2567" max="2567" width="10.5703125" style="303" customWidth="1"/>
    <col min="2568" max="2568" width="10.85546875" style="303" customWidth="1"/>
    <col min="2569" max="2569" width="13.5703125" style="303" customWidth="1"/>
    <col min="2570" max="2817" width="11.42578125" style="303"/>
    <col min="2818" max="2818" width="12" style="303" customWidth="1"/>
    <col min="2819" max="2819" width="10" style="303" customWidth="1"/>
    <col min="2820" max="2820" width="17.5703125" style="303" customWidth="1"/>
    <col min="2821" max="2821" width="8.140625" style="303" customWidth="1"/>
    <col min="2822" max="2822" width="22" style="303" customWidth="1"/>
    <col min="2823" max="2823" width="10.5703125" style="303" customWidth="1"/>
    <col min="2824" max="2824" width="10.85546875" style="303" customWidth="1"/>
    <col min="2825" max="2825" width="13.5703125" style="303" customWidth="1"/>
    <col min="2826" max="3073" width="11.42578125" style="303"/>
    <col min="3074" max="3074" width="12" style="303" customWidth="1"/>
    <col min="3075" max="3075" width="10" style="303" customWidth="1"/>
    <col min="3076" max="3076" width="17.5703125" style="303" customWidth="1"/>
    <col min="3077" max="3077" width="8.140625" style="303" customWidth="1"/>
    <col min="3078" max="3078" width="22" style="303" customWidth="1"/>
    <col min="3079" max="3079" width="10.5703125" style="303" customWidth="1"/>
    <col min="3080" max="3080" width="10.85546875" style="303" customWidth="1"/>
    <col min="3081" max="3081" width="13.5703125" style="303" customWidth="1"/>
    <col min="3082" max="3329" width="11.42578125" style="303"/>
    <col min="3330" max="3330" width="12" style="303" customWidth="1"/>
    <col min="3331" max="3331" width="10" style="303" customWidth="1"/>
    <col min="3332" max="3332" width="17.5703125" style="303" customWidth="1"/>
    <col min="3333" max="3333" width="8.140625" style="303" customWidth="1"/>
    <col min="3334" max="3334" width="22" style="303" customWidth="1"/>
    <col min="3335" max="3335" width="10.5703125" style="303" customWidth="1"/>
    <col min="3336" max="3336" width="10.85546875" style="303" customWidth="1"/>
    <col min="3337" max="3337" width="13.5703125" style="303" customWidth="1"/>
    <col min="3338" max="3585" width="11.42578125" style="303"/>
    <col min="3586" max="3586" width="12" style="303" customWidth="1"/>
    <col min="3587" max="3587" width="10" style="303" customWidth="1"/>
    <col min="3588" max="3588" width="17.5703125" style="303" customWidth="1"/>
    <col min="3589" max="3589" width="8.140625" style="303" customWidth="1"/>
    <col min="3590" max="3590" width="22" style="303" customWidth="1"/>
    <col min="3591" max="3591" width="10.5703125" style="303" customWidth="1"/>
    <col min="3592" max="3592" width="10.85546875" style="303" customWidth="1"/>
    <col min="3593" max="3593" width="13.5703125" style="303" customWidth="1"/>
    <col min="3594" max="3841" width="11.42578125" style="303"/>
    <col min="3842" max="3842" width="12" style="303" customWidth="1"/>
    <col min="3843" max="3843" width="10" style="303" customWidth="1"/>
    <col min="3844" max="3844" width="17.5703125" style="303" customWidth="1"/>
    <col min="3845" max="3845" width="8.140625" style="303" customWidth="1"/>
    <col min="3846" max="3846" width="22" style="303" customWidth="1"/>
    <col min="3847" max="3847" width="10.5703125" style="303" customWidth="1"/>
    <col min="3848" max="3848" width="10.85546875" style="303" customWidth="1"/>
    <col min="3849" max="3849" width="13.5703125" style="303" customWidth="1"/>
    <col min="3850" max="4097" width="11.42578125" style="303"/>
    <col min="4098" max="4098" width="12" style="303" customWidth="1"/>
    <col min="4099" max="4099" width="10" style="303" customWidth="1"/>
    <col min="4100" max="4100" width="17.5703125" style="303" customWidth="1"/>
    <col min="4101" max="4101" width="8.140625" style="303" customWidth="1"/>
    <col min="4102" max="4102" width="22" style="303" customWidth="1"/>
    <col min="4103" max="4103" width="10.5703125" style="303" customWidth="1"/>
    <col min="4104" max="4104" width="10.85546875" style="303" customWidth="1"/>
    <col min="4105" max="4105" width="13.5703125" style="303" customWidth="1"/>
    <col min="4106" max="4353" width="11.42578125" style="303"/>
    <col min="4354" max="4354" width="12" style="303" customWidth="1"/>
    <col min="4355" max="4355" width="10" style="303" customWidth="1"/>
    <col min="4356" max="4356" width="17.5703125" style="303" customWidth="1"/>
    <col min="4357" max="4357" width="8.140625" style="303" customWidth="1"/>
    <col min="4358" max="4358" width="22" style="303" customWidth="1"/>
    <col min="4359" max="4359" width="10.5703125" style="303" customWidth="1"/>
    <col min="4360" max="4360" width="10.85546875" style="303" customWidth="1"/>
    <col min="4361" max="4361" width="13.5703125" style="303" customWidth="1"/>
    <col min="4362" max="4609" width="11.42578125" style="303"/>
    <col min="4610" max="4610" width="12" style="303" customWidth="1"/>
    <col min="4611" max="4611" width="10" style="303" customWidth="1"/>
    <col min="4612" max="4612" width="17.5703125" style="303" customWidth="1"/>
    <col min="4613" max="4613" width="8.140625" style="303" customWidth="1"/>
    <col min="4614" max="4614" width="22" style="303" customWidth="1"/>
    <col min="4615" max="4615" width="10.5703125" style="303" customWidth="1"/>
    <col min="4616" max="4616" width="10.85546875" style="303" customWidth="1"/>
    <col min="4617" max="4617" width="13.5703125" style="303" customWidth="1"/>
    <col min="4618" max="4865" width="11.42578125" style="303"/>
    <col min="4866" max="4866" width="12" style="303" customWidth="1"/>
    <col min="4867" max="4867" width="10" style="303" customWidth="1"/>
    <col min="4868" max="4868" width="17.5703125" style="303" customWidth="1"/>
    <col min="4869" max="4869" width="8.140625" style="303" customWidth="1"/>
    <col min="4870" max="4870" width="22" style="303" customWidth="1"/>
    <col min="4871" max="4871" width="10.5703125" style="303" customWidth="1"/>
    <col min="4872" max="4872" width="10.85546875" style="303" customWidth="1"/>
    <col min="4873" max="4873" width="13.5703125" style="303" customWidth="1"/>
    <col min="4874" max="5121" width="11.42578125" style="303"/>
    <col min="5122" max="5122" width="12" style="303" customWidth="1"/>
    <col min="5123" max="5123" width="10" style="303" customWidth="1"/>
    <col min="5124" max="5124" width="17.5703125" style="303" customWidth="1"/>
    <col min="5125" max="5125" width="8.140625" style="303" customWidth="1"/>
    <col min="5126" max="5126" width="22" style="303" customWidth="1"/>
    <col min="5127" max="5127" width="10.5703125" style="303" customWidth="1"/>
    <col min="5128" max="5128" width="10.85546875" style="303" customWidth="1"/>
    <col min="5129" max="5129" width="13.5703125" style="303" customWidth="1"/>
    <col min="5130" max="5377" width="11.42578125" style="303"/>
    <col min="5378" max="5378" width="12" style="303" customWidth="1"/>
    <col min="5379" max="5379" width="10" style="303" customWidth="1"/>
    <col min="5380" max="5380" width="17.5703125" style="303" customWidth="1"/>
    <col min="5381" max="5381" width="8.140625" style="303" customWidth="1"/>
    <col min="5382" max="5382" width="22" style="303" customWidth="1"/>
    <col min="5383" max="5383" width="10.5703125" style="303" customWidth="1"/>
    <col min="5384" max="5384" width="10.85546875" style="303" customWidth="1"/>
    <col min="5385" max="5385" width="13.5703125" style="303" customWidth="1"/>
    <col min="5386" max="5633" width="11.42578125" style="303"/>
    <col min="5634" max="5634" width="12" style="303" customWidth="1"/>
    <col min="5635" max="5635" width="10" style="303" customWidth="1"/>
    <col min="5636" max="5636" width="17.5703125" style="303" customWidth="1"/>
    <col min="5637" max="5637" width="8.140625" style="303" customWidth="1"/>
    <col min="5638" max="5638" width="22" style="303" customWidth="1"/>
    <col min="5639" max="5639" width="10.5703125" style="303" customWidth="1"/>
    <col min="5640" max="5640" width="10.85546875" style="303" customWidth="1"/>
    <col min="5641" max="5641" width="13.5703125" style="303" customWidth="1"/>
    <col min="5642" max="5889" width="11.42578125" style="303"/>
    <col min="5890" max="5890" width="12" style="303" customWidth="1"/>
    <col min="5891" max="5891" width="10" style="303" customWidth="1"/>
    <col min="5892" max="5892" width="17.5703125" style="303" customWidth="1"/>
    <col min="5893" max="5893" width="8.140625" style="303" customWidth="1"/>
    <col min="5894" max="5894" width="22" style="303" customWidth="1"/>
    <col min="5895" max="5895" width="10.5703125" style="303" customWidth="1"/>
    <col min="5896" max="5896" width="10.85546875" style="303" customWidth="1"/>
    <col min="5897" max="5897" width="13.5703125" style="303" customWidth="1"/>
    <col min="5898" max="6145" width="11.42578125" style="303"/>
    <col min="6146" max="6146" width="12" style="303" customWidth="1"/>
    <col min="6147" max="6147" width="10" style="303" customWidth="1"/>
    <col min="6148" max="6148" width="17.5703125" style="303" customWidth="1"/>
    <col min="6149" max="6149" width="8.140625" style="303" customWidth="1"/>
    <col min="6150" max="6150" width="22" style="303" customWidth="1"/>
    <col min="6151" max="6151" width="10.5703125" style="303" customWidth="1"/>
    <col min="6152" max="6152" width="10.85546875" style="303" customWidth="1"/>
    <col min="6153" max="6153" width="13.5703125" style="303" customWidth="1"/>
    <col min="6154" max="6401" width="11.42578125" style="303"/>
    <col min="6402" max="6402" width="12" style="303" customWidth="1"/>
    <col min="6403" max="6403" width="10" style="303" customWidth="1"/>
    <col min="6404" max="6404" width="17.5703125" style="303" customWidth="1"/>
    <col min="6405" max="6405" width="8.140625" style="303" customWidth="1"/>
    <col min="6406" max="6406" width="22" style="303" customWidth="1"/>
    <col min="6407" max="6407" width="10.5703125" style="303" customWidth="1"/>
    <col min="6408" max="6408" width="10.85546875" style="303" customWidth="1"/>
    <col min="6409" max="6409" width="13.5703125" style="303" customWidth="1"/>
    <col min="6410" max="6657" width="11.42578125" style="303"/>
    <col min="6658" max="6658" width="12" style="303" customWidth="1"/>
    <col min="6659" max="6659" width="10" style="303" customWidth="1"/>
    <col min="6660" max="6660" width="17.5703125" style="303" customWidth="1"/>
    <col min="6661" max="6661" width="8.140625" style="303" customWidth="1"/>
    <col min="6662" max="6662" width="22" style="303" customWidth="1"/>
    <col min="6663" max="6663" width="10.5703125" style="303" customWidth="1"/>
    <col min="6664" max="6664" width="10.85546875" style="303" customWidth="1"/>
    <col min="6665" max="6665" width="13.5703125" style="303" customWidth="1"/>
    <col min="6666" max="6913" width="11.42578125" style="303"/>
    <col min="6914" max="6914" width="12" style="303" customWidth="1"/>
    <col min="6915" max="6915" width="10" style="303" customWidth="1"/>
    <col min="6916" max="6916" width="17.5703125" style="303" customWidth="1"/>
    <col min="6917" max="6917" width="8.140625" style="303" customWidth="1"/>
    <col min="6918" max="6918" width="22" style="303" customWidth="1"/>
    <col min="6919" max="6919" width="10.5703125" style="303" customWidth="1"/>
    <col min="6920" max="6920" width="10.85546875" style="303" customWidth="1"/>
    <col min="6921" max="6921" width="13.5703125" style="303" customWidth="1"/>
    <col min="6922" max="7169" width="11.42578125" style="303"/>
    <col min="7170" max="7170" width="12" style="303" customWidth="1"/>
    <col min="7171" max="7171" width="10" style="303" customWidth="1"/>
    <col min="7172" max="7172" width="17.5703125" style="303" customWidth="1"/>
    <col min="7173" max="7173" width="8.140625" style="303" customWidth="1"/>
    <col min="7174" max="7174" width="22" style="303" customWidth="1"/>
    <col min="7175" max="7175" width="10.5703125" style="303" customWidth="1"/>
    <col min="7176" max="7176" width="10.85546875" style="303" customWidth="1"/>
    <col min="7177" max="7177" width="13.5703125" style="303" customWidth="1"/>
    <col min="7178" max="7425" width="11.42578125" style="303"/>
    <col min="7426" max="7426" width="12" style="303" customWidth="1"/>
    <col min="7427" max="7427" width="10" style="303" customWidth="1"/>
    <col min="7428" max="7428" width="17.5703125" style="303" customWidth="1"/>
    <col min="7429" max="7429" width="8.140625" style="303" customWidth="1"/>
    <col min="7430" max="7430" width="22" style="303" customWidth="1"/>
    <col min="7431" max="7431" width="10.5703125" style="303" customWidth="1"/>
    <col min="7432" max="7432" width="10.85546875" style="303" customWidth="1"/>
    <col min="7433" max="7433" width="13.5703125" style="303" customWidth="1"/>
    <col min="7434" max="7681" width="11.42578125" style="303"/>
    <col min="7682" max="7682" width="12" style="303" customWidth="1"/>
    <col min="7683" max="7683" width="10" style="303" customWidth="1"/>
    <col min="7684" max="7684" width="17.5703125" style="303" customWidth="1"/>
    <col min="7685" max="7685" width="8.140625" style="303" customWidth="1"/>
    <col min="7686" max="7686" width="22" style="303" customWidth="1"/>
    <col min="7687" max="7687" width="10.5703125" style="303" customWidth="1"/>
    <col min="7688" max="7688" width="10.85546875" style="303" customWidth="1"/>
    <col min="7689" max="7689" width="13.5703125" style="303" customWidth="1"/>
    <col min="7690" max="7937" width="11.42578125" style="303"/>
    <col min="7938" max="7938" width="12" style="303" customWidth="1"/>
    <col min="7939" max="7939" width="10" style="303" customWidth="1"/>
    <col min="7940" max="7940" width="17.5703125" style="303" customWidth="1"/>
    <col min="7941" max="7941" width="8.140625" style="303" customWidth="1"/>
    <col min="7942" max="7942" width="22" style="303" customWidth="1"/>
    <col min="7943" max="7943" width="10.5703125" style="303" customWidth="1"/>
    <col min="7944" max="7944" width="10.85546875" style="303" customWidth="1"/>
    <col min="7945" max="7945" width="13.5703125" style="303" customWidth="1"/>
    <col min="7946" max="8193" width="11.42578125" style="303"/>
    <col min="8194" max="8194" width="12" style="303" customWidth="1"/>
    <col min="8195" max="8195" width="10" style="303" customWidth="1"/>
    <col min="8196" max="8196" width="17.5703125" style="303" customWidth="1"/>
    <col min="8197" max="8197" width="8.140625" style="303" customWidth="1"/>
    <col min="8198" max="8198" width="22" style="303" customWidth="1"/>
    <col min="8199" max="8199" width="10.5703125" style="303" customWidth="1"/>
    <col min="8200" max="8200" width="10.85546875" style="303" customWidth="1"/>
    <col min="8201" max="8201" width="13.5703125" style="303" customWidth="1"/>
    <col min="8202" max="8449" width="11.42578125" style="303"/>
    <col min="8450" max="8450" width="12" style="303" customWidth="1"/>
    <col min="8451" max="8451" width="10" style="303" customWidth="1"/>
    <col min="8452" max="8452" width="17.5703125" style="303" customWidth="1"/>
    <col min="8453" max="8453" width="8.140625" style="303" customWidth="1"/>
    <col min="8454" max="8454" width="22" style="303" customWidth="1"/>
    <col min="8455" max="8455" width="10.5703125" style="303" customWidth="1"/>
    <col min="8456" max="8456" width="10.85546875" style="303" customWidth="1"/>
    <col min="8457" max="8457" width="13.5703125" style="303" customWidth="1"/>
    <col min="8458" max="8705" width="11.42578125" style="303"/>
    <col min="8706" max="8706" width="12" style="303" customWidth="1"/>
    <col min="8707" max="8707" width="10" style="303" customWidth="1"/>
    <col min="8708" max="8708" width="17.5703125" style="303" customWidth="1"/>
    <col min="8709" max="8709" width="8.140625" style="303" customWidth="1"/>
    <col min="8710" max="8710" width="22" style="303" customWidth="1"/>
    <col min="8711" max="8711" width="10.5703125" style="303" customWidth="1"/>
    <col min="8712" max="8712" width="10.85546875" style="303" customWidth="1"/>
    <col min="8713" max="8713" width="13.5703125" style="303" customWidth="1"/>
    <col min="8714" max="8961" width="11.42578125" style="303"/>
    <col min="8962" max="8962" width="12" style="303" customWidth="1"/>
    <col min="8963" max="8963" width="10" style="303" customWidth="1"/>
    <col min="8964" max="8964" width="17.5703125" style="303" customWidth="1"/>
    <col min="8965" max="8965" width="8.140625" style="303" customWidth="1"/>
    <col min="8966" max="8966" width="22" style="303" customWidth="1"/>
    <col min="8967" max="8967" width="10.5703125" style="303" customWidth="1"/>
    <col min="8968" max="8968" width="10.85546875" style="303" customWidth="1"/>
    <col min="8969" max="8969" width="13.5703125" style="303" customWidth="1"/>
    <col min="8970" max="9217" width="11.42578125" style="303"/>
    <col min="9218" max="9218" width="12" style="303" customWidth="1"/>
    <col min="9219" max="9219" width="10" style="303" customWidth="1"/>
    <col min="9220" max="9220" width="17.5703125" style="303" customWidth="1"/>
    <col min="9221" max="9221" width="8.140625" style="303" customWidth="1"/>
    <col min="9222" max="9222" width="22" style="303" customWidth="1"/>
    <col min="9223" max="9223" width="10.5703125" style="303" customWidth="1"/>
    <col min="9224" max="9224" width="10.85546875" style="303" customWidth="1"/>
    <col min="9225" max="9225" width="13.5703125" style="303" customWidth="1"/>
    <col min="9226" max="9473" width="11.42578125" style="303"/>
    <col min="9474" max="9474" width="12" style="303" customWidth="1"/>
    <col min="9475" max="9475" width="10" style="303" customWidth="1"/>
    <col min="9476" max="9476" width="17.5703125" style="303" customWidth="1"/>
    <col min="9477" max="9477" width="8.140625" style="303" customWidth="1"/>
    <col min="9478" max="9478" width="22" style="303" customWidth="1"/>
    <col min="9479" max="9479" width="10.5703125" style="303" customWidth="1"/>
    <col min="9480" max="9480" width="10.85546875" style="303" customWidth="1"/>
    <col min="9481" max="9481" width="13.5703125" style="303" customWidth="1"/>
    <col min="9482" max="9729" width="11.42578125" style="303"/>
    <col min="9730" max="9730" width="12" style="303" customWidth="1"/>
    <col min="9731" max="9731" width="10" style="303" customWidth="1"/>
    <col min="9732" max="9732" width="17.5703125" style="303" customWidth="1"/>
    <col min="9733" max="9733" width="8.140625" style="303" customWidth="1"/>
    <col min="9734" max="9734" width="22" style="303" customWidth="1"/>
    <col min="9735" max="9735" width="10.5703125" style="303" customWidth="1"/>
    <col min="9736" max="9736" width="10.85546875" style="303" customWidth="1"/>
    <col min="9737" max="9737" width="13.5703125" style="303" customWidth="1"/>
    <col min="9738" max="9985" width="11.42578125" style="303"/>
    <col min="9986" max="9986" width="12" style="303" customWidth="1"/>
    <col min="9987" max="9987" width="10" style="303" customWidth="1"/>
    <col min="9988" max="9988" width="17.5703125" style="303" customWidth="1"/>
    <col min="9989" max="9989" width="8.140625" style="303" customWidth="1"/>
    <col min="9990" max="9990" width="22" style="303" customWidth="1"/>
    <col min="9991" max="9991" width="10.5703125" style="303" customWidth="1"/>
    <col min="9992" max="9992" width="10.85546875" style="303" customWidth="1"/>
    <col min="9993" max="9993" width="13.5703125" style="303" customWidth="1"/>
    <col min="9994" max="10241" width="11.42578125" style="303"/>
    <col min="10242" max="10242" width="12" style="303" customWidth="1"/>
    <col min="10243" max="10243" width="10" style="303" customWidth="1"/>
    <col min="10244" max="10244" width="17.5703125" style="303" customWidth="1"/>
    <col min="10245" max="10245" width="8.140625" style="303" customWidth="1"/>
    <col min="10246" max="10246" width="22" style="303" customWidth="1"/>
    <col min="10247" max="10247" width="10.5703125" style="303" customWidth="1"/>
    <col min="10248" max="10248" width="10.85546875" style="303" customWidth="1"/>
    <col min="10249" max="10249" width="13.5703125" style="303" customWidth="1"/>
    <col min="10250" max="10497" width="11.42578125" style="303"/>
    <col min="10498" max="10498" width="12" style="303" customWidth="1"/>
    <col min="10499" max="10499" width="10" style="303" customWidth="1"/>
    <col min="10500" max="10500" width="17.5703125" style="303" customWidth="1"/>
    <col min="10501" max="10501" width="8.140625" style="303" customWidth="1"/>
    <col min="10502" max="10502" width="22" style="303" customWidth="1"/>
    <col min="10503" max="10503" width="10.5703125" style="303" customWidth="1"/>
    <col min="10504" max="10504" width="10.85546875" style="303" customWidth="1"/>
    <col min="10505" max="10505" width="13.5703125" style="303" customWidth="1"/>
    <col min="10506" max="10753" width="11.42578125" style="303"/>
    <col min="10754" max="10754" width="12" style="303" customWidth="1"/>
    <col min="10755" max="10755" width="10" style="303" customWidth="1"/>
    <col min="10756" max="10756" width="17.5703125" style="303" customWidth="1"/>
    <col min="10757" max="10757" width="8.140625" style="303" customWidth="1"/>
    <col min="10758" max="10758" width="22" style="303" customWidth="1"/>
    <col min="10759" max="10759" width="10.5703125" style="303" customWidth="1"/>
    <col min="10760" max="10760" width="10.85546875" style="303" customWidth="1"/>
    <col min="10761" max="10761" width="13.5703125" style="303" customWidth="1"/>
    <col min="10762" max="11009" width="11.42578125" style="303"/>
    <col min="11010" max="11010" width="12" style="303" customWidth="1"/>
    <col min="11011" max="11011" width="10" style="303" customWidth="1"/>
    <col min="11012" max="11012" width="17.5703125" style="303" customWidth="1"/>
    <col min="11013" max="11013" width="8.140625" style="303" customWidth="1"/>
    <col min="11014" max="11014" width="22" style="303" customWidth="1"/>
    <col min="11015" max="11015" width="10.5703125" style="303" customWidth="1"/>
    <col min="11016" max="11016" width="10.85546875" style="303" customWidth="1"/>
    <col min="11017" max="11017" width="13.5703125" style="303" customWidth="1"/>
    <col min="11018" max="11265" width="11.42578125" style="303"/>
    <col min="11266" max="11266" width="12" style="303" customWidth="1"/>
    <col min="11267" max="11267" width="10" style="303" customWidth="1"/>
    <col min="11268" max="11268" width="17.5703125" style="303" customWidth="1"/>
    <col min="11269" max="11269" width="8.140625" style="303" customWidth="1"/>
    <col min="11270" max="11270" width="22" style="303" customWidth="1"/>
    <col min="11271" max="11271" width="10.5703125" style="303" customWidth="1"/>
    <col min="11272" max="11272" width="10.85546875" style="303" customWidth="1"/>
    <col min="11273" max="11273" width="13.5703125" style="303" customWidth="1"/>
    <col min="11274" max="11521" width="11.42578125" style="303"/>
    <col min="11522" max="11522" width="12" style="303" customWidth="1"/>
    <col min="11523" max="11523" width="10" style="303" customWidth="1"/>
    <col min="11524" max="11524" width="17.5703125" style="303" customWidth="1"/>
    <col min="11525" max="11525" width="8.140625" style="303" customWidth="1"/>
    <col min="11526" max="11526" width="22" style="303" customWidth="1"/>
    <col min="11527" max="11527" width="10.5703125" style="303" customWidth="1"/>
    <col min="11528" max="11528" width="10.85546875" style="303" customWidth="1"/>
    <col min="11529" max="11529" width="13.5703125" style="303" customWidth="1"/>
    <col min="11530" max="11777" width="11.42578125" style="303"/>
    <col min="11778" max="11778" width="12" style="303" customWidth="1"/>
    <col min="11779" max="11779" width="10" style="303" customWidth="1"/>
    <col min="11780" max="11780" width="17.5703125" style="303" customWidth="1"/>
    <col min="11781" max="11781" width="8.140625" style="303" customWidth="1"/>
    <col min="11782" max="11782" width="22" style="303" customWidth="1"/>
    <col min="11783" max="11783" width="10.5703125" style="303" customWidth="1"/>
    <col min="11784" max="11784" width="10.85546875" style="303" customWidth="1"/>
    <col min="11785" max="11785" width="13.5703125" style="303" customWidth="1"/>
    <col min="11786" max="12033" width="11.42578125" style="303"/>
    <col min="12034" max="12034" width="12" style="303" customWidth="1"/>
    <col min="12035" max="12035" width="10" style="303" customWidth="1"/>
    <col min="12036" max="12036" width="17.5703125" style="303" customWidth="1"/>
    <col min="12037" max="12037" width="8.140625" style="303" customWidth="1"/>
    <col min="12038" max="12038" width="22" style="303" customWidth="1"/>
    <col min="12039" max="12039" width="10.5703125" style="303" customWidth="1"/>
    <col min="12040" max="12040" width="10.85546875" style="303" customWidth="1"/>
    <col min="12041" max="12041" width="13.5703125" style="303" customWidth="1"/>
    <col min="12042" max="12289" width="11.42578125" style="303"/>
    <col min="12290" max="12290" width="12" style="303" customWidth="1"/>
    <col min="12291" max="12291" width="10" style="303" customWidth="1"/>
    <col min="12292" max="12292" width="17.5703125" style="303" customWidth="1"/>
    <col min="12293" max="12293" width="8.140625" style="303" customWidth="1"/>
    <col min="12294" max="12294" width="22" style="303" customWidth="1"/>
    <col min="12295" max="12295" width="10.5703125" style="303" customWidth="1"/>
    <col min="12296" max="12296" width="10.85546875" style="303" customWidth="1"/>
    <col min="12297" max="12297" width="13.5703125" style="303" customWidth="1"/>
    <col min="12298" max="12545" width="11.42578125" style="303"/>
    <col min="12546" max="12546" width="12" style="303" customWidth="1"/>
    <col min="12547" max="12547" width="10" style="303" customWidth="1"/>
    <col min="12548" max="12548" width="17.5703125" style="303" customWidth="1"/>
    <col min="12549" max="12549" width="8.140625" style="303" customWidth="1"/>
    <col min="12550" max="12550" width="22" style="303" customWidth="1"/>
    <col min="12551" max="12551" width="10.5703125" style="303" customWidth="1"/>
    <col min="12552" max="12552" width="10.85546875" style="303" customWidth="1"/>
    <col min="12553" max="12553" width="13.5703125" style="303" customWidth="1"/>
    <col min="12554" max="12801" width="11.42578125" style="303"/>
    <col min="12802" max="12802" width="12" style="303" customWidth="1"/>
    <col min="12803" max="12803" width="10" style="303" customWidth="1"/>
    <col min="12804" max="12804" width="17.5703125" style="303" customWidth="1"/>
    <col min="12805" max="12805" width="8.140625" style="303" customWidth="1"/>
    <col min="12806" max="12806" width="22" style="303" customWidth="1"/>
    <col min="12807" max="12807" width="10.5703125" style="303" customWidth="1"/>
    <col min="12808" max="12808" width="10.85546875" style="303" customWidth="1"/>
    <col min="12809" max="12809" width="13.5703125" style="303" customWidth="1"/>
    <col min="12810" max="13057" width="11.42578125" style="303"/>
    <col min="13058" max="13058" width="12" style="303" customWidth="1"/>
    <col min="13059" max="13059" width="10" style="303" customWidth="1"/>
    <col min="13060" max="13060" width="17.5703125" style="303" customWidth="1"/>
    <col min="13061" max="13061" width="8.140625" style="303" customWidth="1"/>
    <col min="13062" max="13062" width="22" style="303" customWidth="1"/>
    <col min="13063" max="13063" width="10.5703125" style="303" customWidth="1"/>
    <col min="13064" max="13064" width="10.85546875" style="303" customWidth="1"/>
    <col min="13065" max="13065" width="13.5703125" style="303" customWidth="1"/>
    <col min="13066" max="13313" width="11.42578125" style="303"/>
    <col min="13314" max="13314" width="12" style="303" customWidth="1"/>
    <col min="13315" max="13315" width="10" style="303" customWidth="1"/>
    <col min="13316" max="13316" width="17.5703125" style="303" customWidth="1"/>
    <col min="13317" max="13317" width="8.140625" style="303" customWidth="1"/>
    <col min="13318" max="13318" width="22" style="303" customWidth="1"/>
    <col min="13319" max="13319" width="10.5703125" style="303" customWidth="1"/>
    <col min="13320" max="13320" width="10.85546875" style="303" customWidth="1"/>
    <col min="13321" max="13321" width="13.5703125" style="303" customWidth="1"/>
    <col min="13322" max="13569" width="11.42578125" style="303"/>
    <col min="13570" max="13570" width="12" style="303" customWidth="1"/>
    <col min="13571" max="13571" width="10" style="303" customWidth="1"/>
    <col min="13572" max="13572" width="17.5703125" style="303" customWidth="1"/>
    <col min="13573" max="13573" width="8.140625" style="303" customWidth="1"/>
    <col min="13574" max="13574" width="22" style="303" customWidth="1"/>
    <col min="13575" max="13575" width="10.5703125" style="303" customWidth="1"/>
    <col min="13576" max="13576" width="10.85546875" style="303" customWidth="1"/>
    <col min="13577" max="13577" width="13.5703125" style="303" customWidth="1"/>
    <col min="13578" max="13825" width="11.42578125" style="303"/>
    <col min="13826" max="13826" width="12" style="303" customWidth="1"/>
    <col min="13827" max="13827" width="10" style="303" customWidth="1"/>
    <col min="13828" max="13828" width="17.5703125" style="303" customWidth="1"/>
    <col min="13829" max="13829" width="8.140625" style="303" customWidth="1"/>
    <col min="13830" max="13830" width="22" style="303" customWidth="1"/>
    <col min="13831" max="13831" width="10.5703125" style="303" customWidth="1"/>
    <col min="13832" max="13832" width="10.85546875" style="303" customWidth="1"/>
    <col min="13833" max="13833" width="13.5703125" style="303" customWidth="1"/>
    <col min="13834" max="14081" width="11.42578125" style="303"/>
    <col min="14082" max="14082" width="12" style="303" customWidth="1"/>
    <col min="14083" max="14083" width="10" style="303" customWidth="1"/>
    <col min="14084" max="14084" width="17.5703125" style="303" customWidth="1"/>
    <col min="14085" max="14085" width="8.140625" style="303" customWidth="1"/>
    <col min="14086" max="14086" width="22" style="303" customWidth="1"/>
    <col min="14087" max="14087" width="10.5703125" style="303" customWidth="1"/>
    <col min="14088" max="14088" width="10.85546875" style="303" customWidth="1"/>
    <col min="14089" max="14089" width="13.5703125" style="303" customWidth="1"/>
    <col min="14090" max="14337" width="11.42578125" style="303"/>
    <col min="14338" max="14338" width="12" style="303" customWidth="1"/>
    <col min="14339" max="14339" width="10" style="303" customWidth="1"/>
    <col min="14340" max="14340" width="17.5703125" style="303" customWidth="1"/>
    <col min="14341" max="14341" width="8.140625" style="303" customWidth="1"/>
    <col min="14342" max="14342" width="22" style="303" customWidth="1"/>
    <col min="14343" max="14343" width="10.5703125" style="303" customWidth="1"/>
    <col min="14344" max="14344" width="10.85546875" style="303" customWidth="1"/>
    <col min="14345" max="14345" width="13.5703125" style="303" customWidth="1"/>
    <col min="14346" max="14593" width="11.42578125" style="303"/>
    <col min="14594" max="14594" width="12" style="303" customWidth="1"/>
    <col min="14595" max="14595" width="10" style="303" customWidth="1"/>
    <col min="14596" max="14596" width="17.5703125" style="303" customWidth="1"/>
    <col min="14597" max="14597" width="8.140625" style="303" customWidth="1"/>
    <col min="14598" max="14598" width="22" style="303" customWidth="1"/>
    <col min="14599" max="14599" width="10.5703125" style="303" customWidth="1"/>
    <col min="14600" max="14600" width="10.85546875" style="303" customWidth="1"/>
    <col min="14601" max="14601" width="13.5703125" style="303" customWidth="1"/>
    <col min="14602" max="14849" width="11.42578125" style="303"/>
    <col min="14850" max="14850" width="12" style="303" customWidth="1"/>
    <col min="14851" max="14851" width="10" style="303" customWidth="1"/>
    <col min="14852" max="14852" width="17.5703125" style="303" customWidth="1"/>
    <col min="14853" max="14853" width="8.140625" style="303" customWidth="1"/>
    <col min="14854" max="14854" width="22" style="303" customWidth="1"/>
    <col min="14855" max="14855" width="10.5703125" style="303" customWidth="1"/>
    <col min="14856" max="14856" width="10.85546875" style="303" customWidth="1"/>
    <col min="14857" max="14857" width="13.5703125" style="303" customWidth="1"/>
    <col min="14858" max="15105" width="11.42578125" style="303"/>
    <col min="15106" max="15106" width="12" style="303" customWidth="1"/>
    <col min="15107" max="15107" width="10" style="303" customWidth="1"/>
    <col min="15108" max="15108" width="17.5703125" style="303" customWidth="1"/>
    <col min="15109" max="15109" width="8.140625" style="303" customWidth="1"/>
    <col min="15110" max="15110" width="22" style="303" customWidth="1"/>
    <col min="15111" max="15111" width="10.5703125" style="303" customWidth="1"/>
    <col min="15112" max="15112" width="10.85546875" style="303" customWidth="1"/>
    <col min="15113" max="15113" width="13.5703125" style="303" customWidth="1"/>
    <col min="15114" max="15361" width="11.42578125" style="303"/>
    <col min="15362" max="15362" width="12" style="303" customWidth="1"/>
    <col min="15363" max="15363" width="10" style="303" customWidth="1"/>
    <col min="15364" max="15364" width="17.5703125" style="303" customWidth="1"/>
    <col min="15365" max="15365" width="8.140625" style="303" customWidth="1"/>
    <col min="15366" max="15366" width="22" style="303" customWidth="1"/>
    <col min="15367" max="15367" width="10.5703125" style="303" customWidth="1"/>
    <col min="15368" max="15368" width="10.85546875" style="303" customWidth="1"/>
    <col min="15369" max="15369" width="13.5703125" style="303" customWidth="1"/>
    <col min="15370" max="15617" width="11.42578125" style="303"/>
    <col min="15618" max="15618" width="12" style="303" customWidth="1"/>
    <col min="15619" max="15619" width="10" style="303" customWidth="1"/>
    <col min="15620" max="15620" width="17.5703125" style="303" customWidth="1"/>
    <col min="15621" max="15621" width="8.140625" style="303" customWidth="1"/>
    <col min="15622" max="15622" width="22" style="303" customWidth="1"/>
    <col min="15623" max="15623" width="10.5703125" style="303" customWidth="1"/>
    <col min="15624" max="15624" width="10.85546875" style="303" customWidth="1"/>
    <col min="15625" max="15625" width="13.5703125" style="303" customWidth="1"/>
    <col min="15626" max="15873" width="11.42578125" style="303"/>
    <col min="15874" max="15874" width="12" style="303" customWidth="1"/>
    <col min="15875" max="15875" width="10" style="303" customWidth="1"/>
    <col min="15876" max="15876" width="17.5703125" style="303" customWidth="1"/>
    <col min="15877" max="15877" width="8.140625" style="303" customWidth="1"/>
    <col min="15878" max="15878" width="22" style="303" customWidth="1"/>
    <col min="15879" max="15879" width="10.5703125" style="303" customWidth="1"/>
    <col min="15880" max="15880" width="10.85546875" style="303" customWidth="1"/>
    <col min="15881" max="15881" width="13.5703125" style="303" customWidth="1"/>
    <col min="15882" max="16129" width="11.42578125" style="303"/>
    <col min="16130" max="16130" width="12" style="303" customWidth="1"/>
    <col min="16131" max="16131" width="10" style="303" customWidth="1"/>
    <col min="16132" max="16132" width="17.5703125" style="303" customWidth="1"/>
    <col min="16133" max="16133" width="8.140625" style="303" customWidth="1"/>
    <col min="16134" max="16134" width="22" style="303" customWidth="1"/>
    <col min="16135" max="16135" width="10.5703125" style="303" customWidth="1"/>
    <col min="16136" max="16136" width="10.85546875" style="303" customWidth="1"/>
    <col min="16137" max="16137" width="13.5703125" style="303" customWidth="1"/>
    <col min="16138" max="16384" width="11.42578125" style="303"/>
  </cols>
  <sheetData>
    <row r="1" spans="1:15" ht="15" customHeight="1">
      <c r="A1" s="827" t="s">
        <v>827</v>
      </c>
      <c r="B1" s="827"/>
      <c r="C1" s="827"/>
      <c r="D1" s="827"/>
      <c r="E1" s="827"/>
      <c r="F1" s="827"/>
      <c r="G1" s="827"/>
      <c r="H1" s="827"/>
    </row>
    <row r="2" spans="1:15" ht="6" customHeight="1">
      <c r="A2" s="304"/>
      <c r="B2" s="304"/>
      <c r="C2" s="304"/>
      <c r="D2" s="304"/>
      <c r="E2" s="304"/>
      <c r="F2" s="304"/>
      <c r="G2" s="304"/>
      <c r="H2" s="304"/>
    </row>
    <row r="3" spans="1:15" ht="19.5" customHeight="1">
      <c r="A3" s="332" t="s">
        <v>98</v>
      </c>
      <c r="B3" s="880" t="s">
        <v>861</v>
      </c>
      <c r="C3" s="881"/>
      <c r="D3" s="882"/>
      <c r="E3" s="333" t="s">
        <v>807</v>
      </c>
      <c r="F3" s="351" t="s">
        <v>862</v>
      </c>
      <c r="G3" s="334" t="s">
        <v>828</v>
      </c>
      <c r="H3" s="353">
        <v>41141</v>
      </c>
    </row>
    <row r="4" spans="1:15" ht="6" customHeight="1">
      <c r="A4" s="304"/>
      <c r="B4" s="335"/>
      <c r="C4" s="335"/>
      <c r="D4" s="335"/>
      <c r="E4" s="335"/>
      <c r="F4" s="336"/>
      <c r="G4" s="335"/>
      <c r="H4" s="335"/>
    </row>
    <row r="5" spans="1:15" ht="20.25" customHeight="1">
      <c r="A5" s="313" t="s">
        <v>174</v>
      </c>
      <c r="B5" s="883" t="s">
        <v>863</v>
      </c>
      <c r="C5" s="884"/>
      <c r="D5" s="885"/>
      <c r="E5" s="334" t="s">
        <v>829</v>
      </c>
      <c r="F5" s="352">
        <v>18143</v>
      </c>
      <c r="G5" s="886" t="s">
        <v>830</v>
      </c>
      <c r="H5" s="353">
        <v>41141</v>
      </c>
    </row>
    <row r="6" spans="1:15" ht="6" customHeight="1">
      <c r="A6" s="888"/>
      <c r="B6" s="888"/>
      <c r="C6" s="889"/>
      <c r="D6" s="889"/>
      <c r="G6" s="887"/>
    </row>
    <row r="7" spans="1:15" ht="12.75" customHeight="1">
      <c r="A7" s="836" t="s">
        <v>864</v>
      </c>
      <c r="B7" s="837"/>
      <c r="C7" s="837"/>
      <c r="D7" s="837"/>
      <c r="E7" s="837"/>
      <c r="F7" s="837"/>
      <c r="G7" s="837"/>
      <c r="H7" s="838"/>
      <c r="I7" s="890" t="s">
        <v>832</v>
      </c>
    </row>
    <row r="8" spans="1:15" ht="12" customHeight="1">
      <c r="A8" s="893" t="s">
        <v>869</v>
      </c>
      <c r="B8" s="894"/>
      <c r="C8" s="894"/>
      <c r="D8" s="894"/>
      <c r="E8" s="894"/>
      <c r="F8" s="894"/>
      <c r="G8" s="894"/>
      <c r="H8" s="895"/>
      <c r="I8" s="891"/>
    </row>
    <row r="9" spans="1:15" ht="12" customHeight="1">
      <c r="A9" s="896"/>
      <c r="B9" s="897"/>
      <c r="C9" s="897"/>
      <c r="D9" s="897"/>
      <c r="E9" s="897"/>
      <c r="F9" s="897"/>
      <c r="G9" s="897"/>
      <c r="H9" s="898"/>
      <c r="I9" s="891"/>
    </row>
    <row r="10" spans="1:15" ht="12" customHeight="1">
      <c r="A10" s="899"/>
      <c r="B10" s="900"/>
      <c r="C10" s="900"/>
      <c r="D10" s="900"/>
      <c r="E10" s="900"/>
      <c r="F10" s="900"/>
      <c r="G10" s="900"/>
      <c r="H10" s="901"/>
      <c r="I10" s="891"/>
    </row>
    <row r="11" spans="1:15" ht="12.75" customHeight="1">
      <c r="A11" s="805" t="s">
        <v>833</v>
      </c>
      <c r="B11" s="806"/>
      <c r="C11" s="806"/>
      <c r="D11" s="806"/>
      <c r="E11" s="806"/>
      <c r="F11" s="806"/>
      <c r="G11" s="806"/>
      <c r="H11" s="807"/>
      <c r="I11" s="891"/>
      <c r="L11" s="317"/>
      <c r="M11" s="317"/>
      <c r="N11" s="317"/>
      <c r="O11" s="317"/>
    </row>
    <row r="12" spans="1:15" ht="12.75" customHeight="1">
      <c r="A12" s="893" t="s">
        <v>865</v>
      </c>
      <c r="B12" s="902"/>
      <c r="C12" s="902"/>
      <c r="D12" s="902"/>
      <c r="E12" s="902"/>
      <c r="F12" s="902"/>
      <c r="G12" s="902"/>
      <c r="H12" s="903"/>
      <c r="I12" s="891"/>
      <c r="L12" s="317"/>
      <c r="M12" s="317"/>
      <c r="N12" s="317"/>
      <c r="O12" s="317"/>
    </row>
    <row r="13" spans="1:15" ht="12.75" customHeight="1">
      <c r="A13" s="896"/>
      <c r="B13" s="904"/>
      <c r="C13" s="904"/>
      <c r="D13" s="904"/>
      <c r="E13" s="904"/>
      <c r="F13" s="904"/>
      <c r="G13" s="904"/>
      <c r="H13" s="905"/>
      <c r="I13" s="891"/>
      <c r="L13" s="317"/>
      <c r="M13" s="317"/>
      <c r="N13" s="317"/>
      <c r="O13" s="317"/>
    </row>
    <row r="14" spans="1:15" ht="12.75" customHeight="1">
      <c r="A14" s="906"/>
      <c r="B14" s="904"/>
      <c r="C14" s="904"/>
      <c r="D14" s="904"/>
      <c r="E14" s="904"/>
      <c r="F14" s="904"/>
      <c r="G14" s="904"/>
      <c r="H14" s="905"/>
      <c r="I14" s="891"/>
      <c r="L14" s="317"/>
      <c r="M14" s="317"/>
      <c r="N14" s="317"/>
      <c r="O14" s="317"/>
    </row>
    <row r="15" spans="1:15" ht="12.75" customHeight="1">
      <c r="A15" s="906"/>
      <c r="B15" s="904"/>
      <c r="C15" s="904"/>
      <c r="D15" s="904"/>
      <c r="E15" s="904"/>
      <c r="F15" s="904"/>
      <c r="G15" s="904"/>
      <c r="H15" s="905"/>
      <c r="I15" s="891"/>
      <c r="L15" s="317"/>
      <c r="M15" s="317"/>
      <c r="N15" s="317"/>
      <c r="O15" s="317"/>
    </row>
    <row r="16" spans="1:15" ht="12.75" customHeight="1">
      <c r="A16" s="907"/>
      <c r="B16" s="908"/>
      <c r="C16" s="908"/>
      <c r="D16" s="908"/>
      <c r="E16" s="908"/>
      <c r="F16" s="908"/>
      <c r="G16" s="908"/>
      <c r="H16" s="909"/>
      <c r="I16" s="891"/>
      <c r="L16" s="317"/>
      <c r="M16" s="317"/>
      <c r="N16" s="317"/>
      <c r="O16" s="317"/>
    </row>
    <row r="17" spans="1:9" ht="12" customHeight="1">
      <c r="A17" s="805" t="s">
        <v>834</v>
      </c>
      <c r="B17" s="806"/>
      <c r="C17" s="806"/>
      <c r="D17" s="806"/>
      <c r="E17" s="806"/>
      <c r="F17" s="806"/>
      <c r="G17" s="806"/>
      <c r="H17" s="807"/>
      <c r="I17" s="891"/>
    </row>
    <row r="18" spans="1:9" ht="12.75" customHeight="1">
      <c r="A18" s="893" t="s">
        <v>866</v>
      </c>
      <c r="B18" s="902"/>
      <c r="C18" s="902"/>
      <c r="D18" s="902"/>
      <c r="E18" s="902"/>
      <c r="F18" s="902"/>
      <c r="G18" s="902"/>
      <c r="H18" s="903"/>
      <c r="I18" s="891"/>
    </row>
    <row r="19" spans="1:9" ht="12.75" customHeight="1">
      <c r="A19" s="906"/>
      <c r="B19" s="904"/>
      <c r="C19" s="904"/>
      <c r="D19" s="904"/>
      <c r="E19" s="904"/>
      <c r="F19" s="904"/>
      <c r="G19" s="904"/>
      <c r="H19" s="905"/>
      <c r="I19" s="891"/>
    </row>
    <row r="20" spans="1:9" ht="12.75" customHeight="1">
      <c r="A20" s="906"/>
      <c r="B20" s="904"/>
      <c r="C20" s="904"/>
      <c r="D20" s="904"/>
      <c r="E20" s="904"/>
      <c r="F20" s="904"/>
      <c r="G20" s="904"/>
      <c r="H20" s="905"/>
      <c r="I20" s="891"/>
    </row>
    <row r="21" spans="1:9">
      <c r="A21" s="907"/>
      <c r="B21" s="908"/>
      <c r="C21" s="908"/>
      <c r="D21" s="908"/>
      <c r="E21" s="908"/>
      <c r="F21" s="908"/>
      <c r="G21" s="908"/>
      <c r="H21" s="909"/>
      <c r="I21" s="891"/>
    </row>
    <row r="22" spans="1:9" ht="12.75" customHeight="1">
      <c r="A22" s="910" t="s">
        <v>835</v>
      </c>
      <c r="B22" s="911" t="s">
        <v>867</v>
      </c>
      <c r="C22" s="911"/>
      <c r="D22" s="911"/>
      <c r="E22" s="912"/>
      <c r="F22" s="910" t="s">
        <v>836</v>
      </c>
      <c r="G22" s="915">
        <v>41141</v>
      </c>
      <c r="H22" s="916"/>
      <c r="I22" s="891"/>
    </row>
    <row r="23" spans="1:9" ht="12.75" customHeight="1">
      <c r="A23" s="907"/>
      <c r="B23" s="913"/>
      <c r="C23" s="913"/>
      <c r="D23" s="913"/>
      <c r="E23" s="914"/>
      <c r="F23" s="907"/>
      <c r="G23" s="917"/>
      <c r="H23" s="918"/>
      <c r="I23" s="892"/>
    </row>
    <row r="24" spans="1:9" ht="12.75" customHeight="1">
      <c r="A24" s="805" t="s">
        <v>837</v>
      </c>
      <c r="B24" s="806"/>
      <c r="C24" s="806"/>
      <c r="D24" s="806"/>
      <c r="E24" s="806"/>
      <c r="F24" s="806"/>
      <c r="G24" s="806"/>
      <c r="H24" s="807"/>
      <c r="I24" s="919" t="s">
        <v>838</v>
      </c>
    </row>
    <row r="25" spans="1:9" ht="12.75" customHeight="1">
      <c r="A25" s="337" t="s">
        <v>839</v>
      </c>
      <c r="B25" s="922"/>
      <c r="C25" s="923"/>
      <c r="D25" s="926" t="s">
        <v>840</v>
      </c>
      <c r="E25" s="928"/>
      <c r="F25" s="930" t="s">
        <v>841</v>
      </c>
      <c r="G25" s="931"/>
      <c r="H25" s="928"/>
      <c r="I25" s="920"/>
    </row>
    <row r="26" spans="1:9" ht="12.75" customHeight="1">
      <c r="A26" s="338"/>
      <c r="B26" s="924"/>
      <c r="C26" s="925"/>
      <c r="D26" s="927"/>
      <c r="E26" s="929"/>
      <c r="F26" s="932"/>
      <c r="G26" s="933"/>
      <c r="H26" s="929"/>
      <c r="I26" s="920"/>
    </row>
    <row r="27" spans="1:9" ht="12.75" customHeight="1">
      <c r="A27" s="849" t="s">
        <v>842</v>
      </c>
      <c r="B27" s="850"/>
      <c r="C27" s="850"/>
      <c r="D27" s="850"/>
      <c r="E27" s="850"/>
      <c r="F27" s="850"/>
      <c r="G27" s="850"/>
      <c r="H27" s="851"/>
      <c r="I27" s="920"/>
    </row>
    <row r="28" spans="1:9" ht="12.75" customHeight="1">
      <c r="A28" s="934"/>
      <c r="B28" s="935"/>
      <c r="C28" s="935"/>
      <c r="D28" s="935"/>
      <c r="E28" s="935"/>
      <c r="F28" s="935"/>
      <c r="G28" s="935"/>
      <c r="H28" s="936"/>
      <c r="I28" s="920"/>
    </row>
    <row r="29" spans="1:9" ht="12.75" customHeight="1">
      <c r="A29" s="937"/>
      <c r="B29" s="938"/>
      <c r="C29" s="938"/>
      <c r="D29" s="938"/>
      <c r="E29" s="938"/>
      <c r="F29" s="938"/>
      <c r="G29" s="938"/>
      <c r="H29" s="939"/>
      <c r="I29" s="920"/>
    </row>
    <row r="30" spans="1:9" ht="12.75" customHeight="1">
      <c r="A30" s="934" t="s">
        <v>843</v>
      </c>
      <c r="B30" s="935"/>
      <c r="C30" s="935"/>
      <c r="D30" s="935"/>
      <c r="E30" s="935"/>
      <c r="F30" s="935"/>
      <c r="G30" s="935"/>
      <c r="H30" s="936"/>
      <c r="I30" s="920"/>
    </row>
    <row r="31" spans="1:9" ht="12.75" customHeight="1">
      <c r="A31" s="940"/>
      <c r="B31" s="941"/>
      <c r="C31" s="941"/>
      <c r="D31" s="941"/>
      <c r="E31" s="941"/>
      <c r="F31" s="941"/>
      <c r="G31" s="941"/>
      <c r="H31" s="942"/>
      <c r="I31" s="920"/>
    </row>
    <row r="32" spans="1:9" ht="12.75" customHeight="1">
      <c r="A32" s="849" t="s">
        <v>844</v>
      </c>
      <c r="B32" s="850"/>
      <c r="C32" s="850"/>
      <c r="D32" s="850"/>
      <c r="E32" s="850"/>
      <c r="F32" s="850"/>
      <c r="G32" s="850"/>
      <c r="H32" s="851"/>
      <c r="I32" s="920"/>
    </row>
    <row r="33" spans="1:9" ht="12.75" customHeight="1" thickBot="1">
      <c r="A33" s="943" t="s">
        <v>845</v>
      </c>
      <c r="B33" s="944"/>
      <c r="C33" s="944"/>
      <c r="D33" s="944"/>
      <c r="E33" s="945"/>
      <c r="F33" s="943" t="s">
        <v>846</v>
      </c>
      <c r="G33" s="945"/>
      <c r="H33" s="339" t="s">
        <v>847</v>
      </c>
      <c r="I33" s="920"/>
    </row>
    <row r="34" spans="1:9" ht="12.75" customHeight="1">
      <c r="A34" s="951"/>
      <c r="B34" s="952"/>
      <c r="C34" s="952"/>
      <c r="D34" s="952"/>
      <c r="E34" s="953"/>
      <c r="F34" s="949"/>
      <c r="G34" s="950"/>
      <c r="H34" s="340"/>
      <c r="I34" s="920"/>
    </row>
    <row r="35" spans="1:9" ht="12.75" customHeight="1">
      <c r="A35" s="946"/>
      <c r="B35" s="947"/>
      <c r="C35" s="947"/>
      <c r="D35" s="947"/>
      <c r="E35" s="948"/>
      <c r="F35" s="949"/>
      <c r="G35" s="950"/>
      <c r="H35" s="340"/>
      <c r="I35" s="920"/>
    </row>
    <row r="36" spans="1:9" ht="12.75" customHeight="1">
      <c r="A36" s="946"/>
      <c r="B36" s="947"/>
      <c r="C36" s="947"/>
      <c r="D36" s="947"/>
      <c r="E36" s="948"/>
      <c r="F36" s="949"/>
      <c r="G36" s="950"/>
      <c r="H36" s="340"/>
      <c r="I36" s="920"/>
    </row>
    <row r="37" spans="1:9" ht="12.75" customHeight="1">
      <c r="A37" s="946"/>
      <c r="B37" s="947"/>
      <c r="C37" s="947"/>
      <c r="D37" s="947"/>
      <c r="E37" s="948"/>
      <c r="F37" s="949"/>
      <c r="G37" s="950"/>
      <c r="H37" s="341"/>
      <c r="I37" s="920"/>
    </row>
    <row r="38" spans="1:9" ht="12.75" customHeight="1">
      <c r="A38" s="946"/>
      <c r="B38" s="947"/>
      <c r="C38" s="947"/>
      <c r="D38" s="947"/>
      <c r="E38" s="948"/>
      <c r="F38" s="949"/>
      <c r="G38" s="950"/>
      <c r="H38" s="341"/>
      <c r="I38" s="920"/>
    </row>
    <row r="39" spans="1:9" ht="12.75" customHeight="1">
      <c r="A39" s="849" t="s">
        <v>848</v>
      </c>
      <c r="B39" s="850"/>
      <c r="C39" s="850"/>
      <c r="D39" s="850"/>
      <c r="E39" s="850"/>
      <c r="F39" s="850"/>
      <c r="G39" s="850"/>
      <c r="H39" s="851"/>
      <c r="I39" s="920"/>
    </row>
    <row r="40" spans="1:9" ht="12.75" customHeight="1">
      <c r="A40" s="926" t="s">
        <v>849</v>
      </c>
      <c r="B40" s="922"/>
      <c r="C40" s="922"/>
      <c r="D40" s="923"/>
      <c r="E40" s="934" t="s">
        <v>850</v>
      </c>
      <c r="F40" s="955"/>
      <c r="G40" s="955"/>
      <c r="H40" s="956"/>
      <c r="I40" s="920"/>
    </row>
    <row r="41" spans="1:9" ht="12.75" customHeight="1">
      <c r="A41" s="954"/>
      <c r="B41" s="924"/>
      <c r="C41" s="924"/>
      <c r="D41" s="925"/>
      <c r="E41" s="940"/>
      <c r="F41" s="957"/>
      <c r="G41" s="957"/>
      <c r="H41" s="958"/>
      <c r="I41" s="920"/>
    </row>
    <row r="42" spans="1:9" ht="12.75" customHeight="1">
      <c r="A42" s="866" t="s">
        <v>851</v>
      </c>
      <c r="B42" s="867"/>
      <c r="C42" s="867"/>
      <c r="D42" s="867"/>
      <c r="E42" s="867"/>
      <c r="F42" s="867"/>
      <c r="G42" s="867"/>
      <c r="H42" s="868"/>
      <c r="I42" s="920"/>
    </row>
    <row r="43" spans="1:9" ht="6" customHeight="1">
      <c r="A43" s="342"/>
      <c r="B43" s="343"/>
      <c r="C43" s="343"/>
      <c r="D43" s="343"/>
      <c r="E43" s="343"/>
      <c r="F43" s="343"/>
      <c r="G43" s="343"/>
      <c r="H43" s="344"/>
      <c r="I43" s="920"/>
    </row>
    <row r="44" spans="1:9" ht="12.75" customHeight="1">
      <c r="A44" s="959" t="s">
        <v>852</v>
      </c>
      <c r="B44" s="343"/>
      <c r="C44" s="343"/>
      <c r="D44" s="343"/>
      <c r="E44" s="343"/>
      <c r="F44" s="930" t="s">
        <v>853</v>
      </c>
      <c r="G44" s="960"/>
      <c r="H44" s="961"/>
      <c r="I44" s="920"/>
    </row>
    <row r="45" spans="1:9">
      <c r="A45" s="959"/>
      <c r="B45" s="343"/>
      <c r="C45" s="343"/>
      <c r="D45" s="343"/>
      <c r="E45" s="343"/>
      <c r="F45" s="932"/>
      <c r="G45" s="962"/>
      <c r="H45" s="963"/>
      <c r="I45" s="920"/>
    </row>
    <row r="46" spans="1:9" ht="6" customHeight="1">
      <c r="A46" s="342"/>
      <c r="B46" s="343"/>
      <c r="C46" s="343"/>
      <c r="D46" s="343"/>
      <c r="E46" s="343"/>
      <c r="F46" s="343"/>
      <c r="G46" s="343"/>
      <c r="H46" s="344"/>
      <c r="I46" s="920"/>
    </row>
    <row r="47" spans="1:9">
      <c r="A47" s="964" t="s">
        <v>854</v>
      </c>
      <c r="B47" s="965"/>
      <c r="C47" s="960"/>
      <c r="D47" s="961"/>
      <c r="E47" s="343"/>
      <c r="F47" s="337" t="s">
        <v>99</v>
      </c>
      <c r="G47" s="966"/>
      <c r="H47" s="928"/>
      <c r="I47" s="920"/>
    </row>
    <row r="48" spans="1:9">
      <c r="A48" s="338"/>
      <c r="B48" s="345"/>
      <c r="C48" s="962"/>
      <c r="D48" s="963"/>
      <c r="E48" s="343"/>
      <c r="F48" s="338"/>
      <c r="G48" s="967"/>
      <c r="H48" s="929"/>
      <c r="I48" s="920"/>
    </row>
    <row r="49" spans="1:9" ht="6" customHeight="1">
      <c r="A49" s="346"/>
      <c r="B49" s="343"/>
      <c r="C49" s="343"/>
      <c r="D49" s="343"/>
      <c r="E49" s="343"/>
      <c r="F49" s="343"/>
      <c r="G49" s="343"/>
      <c r="H49" s="347"/>
      <c r="I49" s="920"/>
    </row>
    <row r="50" spans="1:9" ht="12.75" customHeight="1" thickBot="1">
      <c r="A50" s="943" t="s">
        <v>855</v>
      </c>
      <c r="B50" s="944"/>
      <c r="C50" s="968"/>
      <c r="D50" s="969"/>
      <c r="E50" s="339" t="s">
        <v>856</v>
      </c>
      <c r="F50" s="943" t="s">
        <v>857</v>
      </c>
      <c r="G50" s="945"/>
      <c r="H50" s="339" t="s">
        <v>858</v>
      </c>
      <c r="I50" s="920"/>
    </row>
    <row r="51" spans="1:9" ht="12.75" customHeight="1">
      <c r="A51" s="970"/>
      <c r="B51" s="970"/>
      <c r="C51" s="970"/>
      <c r="D51" s="970"/>
      <c r="E51" s="341"/>
      <c r="F51" s="971"/>
      <c r="G51" s="972"/>
      <c r="H51" s="348"/>
      <c r="I51" s="920"/>
    </row>
    <row r="52" spans="1:9" ht="12.75" customHeight="1">
      <c r="A52" s="970"/>
      <c r="B52" s="970"/>
      <c r="C52" s="970"/>
      <c r="D52" s="970"/>
      <c r="E52" s="341"/>
      <c r="F52" s="971"/>
      <c r="G52" s="972"/>
      <c r="H52" s="348"/>
      <c r="I52" s="920"/>
    </row>
    <row r="53" spans="1:9" ht="12.75" customHeight="1">
      <c r="A53" s="970"/>
      <c r="B53" s="970"/>
      <c r="C53" s="970"/>
      <c r="D53" s="970"/>
      <c r="E53" s="341"/>
      <c r="F53" s="349"/>
      <c r="G53" s="350"/>
      <c r="H53" s="348"/>
      <c r="I53" s="920"/>
    </row>
    <row r="54" spans="1:9" ht="12.75" customHeight="1">
      <c r="A54" s="970"/>
      <c r="B54" s="970"/>
      <c r="C54" s="970"/>
      <c r="D54" s="970"/>
      <c r="E54" s="341"/>
      <c r="F54" s="971"/>
      <c r="G54" s="972"/>
      <c r="H54" s="348"/>
      <c r="I54" s="920"/>
    </row>
    <row r="55" spans="1:9" ht="12.75" customHeight="1">
      <c r="A55" s="970"/>
      <c r="B55" s="970"/>
      <c r="C55" s="970"/>
      <c r="D55" s="970"/>
      <c r="E55" s="341"/>
      <c r="F55" s="971"/>
      <c r="G55" s="972"/>
      <c r="H55" s="348"/>
      <c r="I55" s="921"/>
    </row>
    <row r="56" spans="1:9">
      <c r="A56" s="849" t="s">
        <v>859</v>
      </c>
      <c r="B56" s="850"/>
      <c r="C56" s="850"/>
      <c r="D56" s="850"/>
      <c r="E56" s="850"/>
      <c r="F56" s="850"/>
      <c r="G56" s="850"/>
      <c r="H56" s="851"/>
      <c r="I56" s="973" t="s">
        <v>832</v>
      </c>
    </row>
    <row r="57" spans="1:9" ht="12.75" customHeight="1">
      <c r="A57" s="893" t="s">
        <v>868</v>
      </c>
      <c r="B57" s="894"/>
      <c r="C57" s="894"/>
      <c r="D57" s="894"/>
      <c r="E57" s="894"/>
      <c r="F57" s="894"/>
      <c r="G57" s="894"/>
      <c r="H57" s="895"/>
      <c r="I57" s="974"/>
    </row>
    <row r="58" spans="1:9" ht="12.75" customHeight="1">
      <c r="A58" s="896"/>
      <c r="B58" s="897"/>
      <c r="C58" s="897"/>
      <c r="D58" s="897"/>
      <c r="E58" s="897"/>
      <c r="F58" s="897"/>
      <c r="G58" s="897"/>
      <c r="H58" s="898"/>
      <c r="I58" s="974"/>
    </row>
    <row r="59" spans="1:9" ht="12.75" customHeight="1">
      <c r="A59" s="896"/>
      <c r="B59" s="897"/>
      <c r="C59" s="897"/>
      <c r="D59" s="897"/>
      <c r="E59" s="897"/>
      <c r="F59" s="897"/>
      <c r="G59" s="897"/>
      <c r="H59" s="898"/>
      <c r="I59" s="974"/>
    </row>
    <row r="60" spans="1:9" ht="12.75" customHeight="1">
      <c r="A60" s="899"/>
      <c r="B60" s="900"/>
      <c r="C60" s="900"/>
      <c r="D60" s="900"/>
      <c r="E60" s="900"/>
      <c r="F60" s="900"/>
      <c r="G60" s="900"/>
      <c r="H60" s="901"/>
      <c r="I60" s="974"/>
    </row>
    <row r="61" spans="1:9" ht="12.75" customHeight="1">
      <c r="A61" s="849" t="s">
        <v>860</v>
      </c>
      <c r="B61" s="850"/>
      <c r="C61" s="850"/>
      <c r="D61" s="850"/>
      <c r="E61" s="850"/>
      <c r="F61" s="850"/>
      <c r="G61" s="850"/>
      <c r="H61" s="851"/>
      <c r="I61" s="974"/>
    </row>
    <row r="62" spans="1:9" ht="12.75" customHeight="1">
      <c r="A62" s="910" t="s">
        <v>835</v>
      </c>
      <c r="B62" s="911" t="s">
        <v>867</v>
      </c>
      <c r="C62" s="911"/>
      <c r="D62" s="911"/>
      <c r="E62" s="912"/>
      <c r="F62" s="910" t="s">
        <v>99</v>
      </c>
      <c r="G62" s="915">
        <v>41233</v>
      </c>
      <c r="H62" s="916"/>
      <c r="I62" s="974"/>
    </row>
    <row r="63" spans="1:9" ht="12.75" customHeight="1">
      <c r="A63" s="907"/>
      <c r="B63" s="913"/>
      <c r="C63" s="913"/>
      <c r="D63" s="913"/>
      <c r="E63" s="914"/>
      <c r="F63" s="907"/>
      <c r="G63" s="917"/>
      <c r="H63" s="918"/>
      <c r="I63" s="975"/>
    </row>
  </sheetData>
  <mergeCells count="72">
    <mergeCell ref="I56:I63"/>
    <mergeCell ref="A57:H60"/>
    <mergeCell ref="A61:H61"/>
    <mergeCell ref="A62:A63"/>
    <mergeCell ref="B62:E63"/>
    <mergeCell ref="F62:F63"/>
    <mergeCell ref="G62:H63"/>
    <mergeCell ref="A56:H56"/>
    <mergeCell ref="A53:D53"/>
    <mergeCell ref="A54:D54"/>
    <mergeCell ref="F54:G54"/>
    <mergeCell ref="A55:D55"/>
    <mergeCell ref="F55:G55"/>
    <mergeCell ref="A50:D50"/>
    <mergeCell ref="F50:G50"/>
    <mergeCell ref="A51:D51"/>
    <mergeCell ref="F51:G51"/>
    <mergeCell ref="A52:D52"/>
    <mergeCell ref="F52:G52"/>
    <mergeCell ref="A42:H42"/>
    <mergeCell ref="A44:A45"/>
    <mergeCell ref="F44:F45"/>
    <mergeCell ref="G44:H45"/>
    <mergeCell ref="A47:B47"/>
    <mergeCell ref="C47:D48"/>
    <mergeCell ref="G47:H48"/>
    <mergeCell ref="A38:E38"/>
    <mergeCell ref="F38:G38"/>
    <mergeCell ref="A39:H39"/>
    <mergeCell ref="A40:A41"/>
    <mergeCell ref="B40:D41"/>
    <mergeCell ref="E40:E41"/>
    <mergeCell ref="F40:H41"/>
    <mergeCell ref="A36:E36"/>
    <mergeCell ref="F36:G36"/>
    <mergeCell ref="A34:E34"/>
    <mergeCell ref="F34:G34"/>
    <mergeCell ref="A37:E37"/>
    <mergeCell ref="F37:G37"/>
    <mergeCell ref="A24:H24"/>
    <mergeCell ref="I24:I55"/>
    <mergeCell ref="B25:C26"/>
    <mergeCell ref="D25:D26"/>
    <mergeCell ref="E25:E26"/>
    <mergeCell ref="F25:G26"/>
    <mergeCell ref="H25:H26"/>
    <mergeCell ref="A27:H27"/>
    <mergeCell ref="A28:H29"/>
    <mergeCell ref="A30:A31"/>
    <mergeCell ref="B30:H31"/>
    <mergeCell ref="A32:H32"/>
    <mergeCell ref="A33:E33"/>
    <mergeCell ref="F33:G33"/>
    <mergeCell ref="A35:E35"/>
    <mergeCell ref="F35:G35"/>
    <mergeCell ref="A7:H7"/>
    <mergeCell ref="I7:I23"/>
    <mergeCell ref="A8:H10"/>
    <mergeCell ref="A11:H11"/>
    <mergeCell ref="A12:H16"/>
    <mergeCell ref="A17:H17"/>
    <mergeCell ref="A18:H21"/>
    <mergeCell ref="A22:A23"/>
    <mergeCell ref="B22:E23"/>
    <mergeCell ref="F22:F23"/>
    <mergeCell ref="G22:H23"/>
    <mergeCell ref="A1:H1"/>
    <mergeCell ref="B3:D3"/>
    <mergeCell ref="B5:D5"/>
    <mergeCell ref="G5:G6"/>
    <mergeCell ref="A6:B6"/>
    <mergeCell ref="C6:D6"/>
  </mergeCells>
  <printOptions horizontalCentered="1" verticalCentered="1"/>
  <pageMargins left="0.48" right="0.49" top="0.57999999999999996" bottom="0.55000000000000004" header="0.3" footer="0.3"/>
  <pageSetup scale="63" orientation="portrait" r:id="rId1"/>
  <headerFooter>
    <oddFooter xml:space="preserve">&amp;LISQ-004-FO
&amp;CRev: A
&amp;"Arial,Italic"Copies must be verified for current revision. &amp;"Arial,Regular"      &amp;RDate: 11/01/2012
</oddFooter>
  </headerFooter>
  <drawing r:id="rId2"/>
  <legacyDrawing r:id="rId3"/>
</worksheet>
</file>

<file path=xl/worksheets/sheet13.xml><?xml version="1.0" encoding="utf-8"?>
<worksheet xmlns="http://schemas.openxmlformats.org/spreadsheetml/2006/main" xmlns:r="http://schemas.openxmlformats.org/officeDocument/2006/relationships">
  <sheetPr codeName="Sheet8"/>
  <dimension ref="A1:C4"/>
  <sheetViews>
    <sheetView view="pageBreakPreview" zoomScale="120" zoomScaleNormal="100" zoomScaleSheetLayoutView="120" workbookViewId="0"/>
  </sheetViews>
  <sheetFormatPr defaultRowHeight="12.75"/>
  <cols>
    <col min="1" max="1" width="17" customWidth="1"/>
    <col min="2" max="2" width="18.140625" customWidth="1"/>
    <col min="3" max="3" width="54.7109375" customWidth="1"/>
  </cols>
  <sheetData>
    <row r="1" spans="1:3">
      <c r="A1" s="240" t="s">
        <v>786</v>
      </c>
      <c r="B1" s="240" t="s">
        <v>787</v>
      </c>
      <c r="C1" s="240" t="s">
        <v>788</v>
      </c>
    </row>
    <row r="2" spans="1:3">
      <c r="A2" s="1">
        <v>1</v>
      </c>
      <c r="B2" s="241">
        <v>39799</v>
      </c>
      <c r="C2" s="239" t="s">
        <v>789</v>
      </c>
    </row>
    <row r="3" spans="1:3" ht="89.25">
      <c r="A3" s="103">
        <v>2</v>
      </c>
      <c r="B3" s="269">
        <v>40056</v>
      </c>
      <c r="C3" s="270" t="s">
        <v>799</v>
      </c>
    </row>
    <row r="4" spans="1:3" ht="98.25" customHeight="1">
      <c r="A4" s="103" t="s">
        <v>185</v>
      </c>
      <c r="B4" s="269">
        <v>41214</v>
      </c>
      <c r="C4" s="384" t="s">
        <v>900</v>
      </c>
    </row>
  </sheetData>
  <sheetProtection password="C5CA" sheet="1" objects="1" scenarios="1" formatCells="0"/>
  <printOptions horizontalCentered="1"/>
  <pageMargins left="0.48" right="0.49" top="0.57999999999999996" bottom="0.55000000000000004" header="0.3" footer="0.3"/>
  <pageSetup orientation="portrait" r:id="rId1"/>
  <headerFooter>
    <oddFooter xml:space="preserve">&amp;LISQ-004-FO
&amp;CRev: A
&amp;"Arial,Italic"Copies must be verified for current revision. &amp;"Arial,Regular"      &amp;RDate: 11/01/2012
</oddFooter>
  </headerFooter>
</worksheet>
</file>

<file path=xl/worksheets/sheet14.xml><?xml version="1.0" encoding="utf-8"?>
<worksheet xmlns="http://schemas.openxmlformats.org/spreadsheetml/2006/main" xmlns:r="http://schemas.openxmlformats.org/officeDocument/2006/relationships">
  <sheetPr codeName="Sheet9">
    <pageSetUpPr fitToPage="1"/>
  </sheetPr>
  <dimension ref="A1:X194"/>
  <sheetViews>
    <sheetView topLeftCell="H1" workbookViewId="0">
      <pane ySplit="1485" topLeftCell="A178" activePane="bottomLeft"/>
      <selection sqref="A1:H1048576"/>
      <selection pane="bottomLeft" activeCell="T124" sqref="T124"/>
    </sheetView>
  </sheetViews>
  <sheetFormatPr defaultRowHeight="12.75"/>
  <cols>
    <col min="1" max="1" width="4.85546875" hidden="1" customWidth="1"/>
    <col min="2" max="2" width="7.140625" style="167" hidden="1" customWidth="1"/>
    <col min="3" max="3" width="4.85546875" hidden="1" customWidth="1"/>
    <col min="4" max="4" width="5.7109375" style="1" hidden="1" customWidth="1"/>
    <col min="5" max="5" width="26.42578125" hidden="1" customWidth="1"/>
    <col min="6" max="7" width="5.7109375" hidden="1" customWidth="1"/>
    <col min="8" max="8" width="5.140625" customWidth="1"/>
    <col min="9" max="9" width="8" style="168" customWidth="1"/>
    <col min="10" max="10" width="29.140625" style="1" customWidth="1"/>
    <col min="11" max="12" width="6.42578125" hidden="1" customWidth="1"/>
    <col min="13" max="13" width="7.140625" style="103" hidden="1" customWidth="1"/>
    <col min="14" max="14" width="20.28515625" style="103" hidden="1" customWidth="1"/>
    <col min="15" max="15" width="3.85546875" style="103" customWidth="1"/>
    <col min="16" max="16" width="5.85546875" style="103" customWidth="1"/>
    <col min="17" max="17" width="40.85546875" style="126" customWidth="1"/>
    <col min="18" max="18" width="3.5703125" style="126" customWidth="1"/>
    <col min="19" max="19" width="5.28515625" style="126" customWidth="1"/>
    <col min="20" max="20" width="4.28515625" style="126" customWidth="1"/>
    <col min="21" max="21" width="7" style="126" customWidth="1"/>
    <col min="22" max="22" width="51.140625" style="126" customWidth="1"/>
    <col min="24" max="24" width="18.85546875" style="169" customWidth="1"/>
  </cols>
  <sheetData>
    <row r="1" spans="1:24" s="126" customFormat="1" ht="61.5" customHeight="1" thickTop="1" thickBot="1">
      <c r="A1" s="116" t="s">
        <v>388</v>
      </c>
      <c r="B1" s="117" t="s">
        <v>389</v>
      </c>
      <c r="C1" s="117" t="s">
        <v>390</v>
      </c>
      <c r="D1" s="117" t="s">
        <v>391</v>
      </c>
      <c r="E1" s="118" t="s">
        <v>392</v>
      </c>
      <c r="F1" s="119" t="s">
        <v>393</v>
      </c>
      <c r="G1" s="120" t="s">
        <v>394</v>
      </c>
      <c r="H1" s="121" t="s">
        <v>395</v>
      </c>
      <c r="I1" s="122" t="s">
        <v>396</v>
      </c>
      <c r="J1" s="123" t="s">
        <v>397</v>
      </c>
      <c r="K1" s="124" t="s">
        <v>398</v>
      </c>
      <c r="L1" s="116" t="s">
        <v>399</v>
      </c>
      <c r="M1" s="117" t="s">
        <v>400</v>
      </c>
      <c r="N1" s="118" t="s">
        <v>401</v>
      </c>
      <c r="O1" s="116" t="s">
        <v>402</v>
      </c>
      <c r="P1" s="117" t="s">
        <v>161</v>
      </c>
      <c r="Q1" s="123" t="s">
        <v>403</v>
      </c>
      <c r="R1" s="121" t="s">
        <v>404</v>
      </c>
      <c r="S1" s="117" t="s">
        <v>405</v>
      </c>
      <c r="T1" s="121" t="s">
        <v>404</v>
      </c>
      <c r="U1" s="125" t="str">
        <f>I1</f>
        <v>TS 16949</v>
      </c>
      <c r="V1" s="123" t="s">
        <v>35</v>
      </c>
      <c r="W1" s="126" t="s">
        <v>406</v>
      </c>
      <c r="X1" s="127" t="s">
        <v>407</v>
      </c>
    </row>
    <row r="2" spans="1:24" ht="35.25" hidden="1" customHeight="1" thickTop="1">
      <c r="A2" s="128"/>
      <c r="B2" s="129" t="s">
        <v>408</v>
      </c>
      <c r="C2" s="130">
        <v>61</v>
      </c>
      <c r="D2" s="131" t="s">
        <v>409</v>
      </c>
      <c r="E2" s="132" t="s">
        <v>410</v>
      </c>
      <c r="F2" s="133"/>
      <c r="G2" s="134"/>
      <c r="H2" s="135"/>
      <c r="I2" s="136" t="s">
        <v>408</v>
      </c>
      <c r="J2" s="137"/>
      <c r="K2" s="138"/>
      <c r="L2" s="128"/>
      <c r="M2" s="139" t="s">
        <v>408</v>
      </c>
      <c r="N2" s="140"/>
      <c r="O2" s="141"/>
      <c r="P2" s="129" t="s">
        <v>408</v>
      </c>
      <c r="Q2" s="137"/>
      <c r="R2" s="142"/>
      <c r="S2" s="143" t="str">
        <f>IF(P2="--","--",VLOOKUP(P2,'[1]VDA 6.3 MWM'!$C$2:$E$65,2,0))</f>
        <v>--</v>
      </c>
      <c r="T2" s="140"/>
      <c r="U2" s="125" t="str">
        <f t="shared" ref="U2:U65" si="0">I2</f>
        <v>--</v>
      </c>
      <c r="V2" s="137"/>
      <c r="X2" s="144" t="str">
        <f t="shared" ref="X2:X65" si="1">IF(E2="","n/a",E2)</f>
        <v>Documented work order system for maintenance repairs.</v>
      </c>
    </row>
    <row r="3" spans="1:24" ht="30" hidden="1" customHeight="1">
      <c r="A3" s="145">
        <v>16</v>
      </c>
      <c r="B3" s="146" t="s">
        <v>411</v>
      </c>
      <c r="C3" s="147">
        <v>74</v>
      </c>
      <c r="D3" s="148" t="s">
        <v>408</v>
      </c>
      <c r="E3" s="149" t="s">
        <v>412</v>
      </c>
      <c r="F3" s="150"/>
      <c r="G3" s="151"/>
      <c r="H3" s="152"/>
      <c r="I3" s="153" t="s">
        <v>408</v>
      </c>
      <c r="J3" s="154"/>
      <c r="K3" s="155"/>
      <c r="L3" s="145"/>
      <c r="M3" s="156" t="s">
        <v>408</v>
      </c>
      <c r="N3" s="157"/>
      <c r="O3" s="158"/>
      <c r="P3" s="146" t="s">
        <v>408</v>
      </c>
      <c r="Q3" s="154"/>
      <c r="R3" s="159"/>
      <c r="S3" s="160" t="str">
        <f>IF(P3="--","--",VLOOKUP(P3,'[1]VDA 6.3 MWM'!$C$2:$E$65,2,0))</f>
        <v>--</v>
      </c>
      <c r="T3" s="157"/>
      <c r="U3" s="125" t="str">
        <f t="shared" si="0"/>
        <v>--</v>
      </c>
      <c r="V3" s="154"/>
      <c r="X3" s="144" t="str">
        <f t="shared" si="1"/>
        <v>Pass Through Characteristic Matrix</v>
      </c>
    </row>
    <row r="4" spans="1:24" ht="30" hidden="1" customHeight="1">
      <c r="A4" s="128"/>
      <c r="B4" s="129" t="s">
        <v>408</v>
      </c>
      <c r="C4" s="130"/>
      <c r="D4" s="131" t="s">
        <v>408</v>
      </c>
      <c r="E4" s="132"/>
      <c r="F4" s="133"/>
      <c r="G4" s="134"/>
      <c r="H4" s="135"/>
      <c r="I4" s="136" t="s">
        <v>408</v>
      </c>
      <c r="J4" s="137"/>
      <c r="K4" s="138"/>
      <c r="L4" s="128"/>
      <c r="M4" s="139" t="s">
        <v>408</v>
      </c>
      <c r="N4" s="140"/>
      <c r="O4" s="161">
        <v>38</v>
      </c>
      <c r="P4" s="129" t="s">
        <v>13</v>
      </c>
      <c r="Q4" s="137" t="str">
        <f>VLOOKUP(P4,'[1]MWM VDA Lookup'!$G$2:$H$62,2,0)</f>
        <v xml:space="preserve"> Are the required releases for the delivered serial products available and the required improvements measures implemented?</v>
      </c>
      <c r="R4" s="142"/>
      <c r="S4" s="143" t="str">
        <f>IF(P4="--","--",VLOOKUP(P4,'[1]VDA 6.3 MWM'!$C$2:$E$65,2,0))</f>
        <v>--</v>
      </c>
      <c r="T4" s="140"/>
      <c r="U4" s="125" t="str">
        <f t="shared" si="0"/>
        <v>--</v>
      </c>
      <c r="V4" s="137"/>
      <c r="W4" s="103" t="str">
        <f>P4</f>
        <v>5.5</v>
      </c>
      <c r="X4" s="144" t="str">
        <f t="shared" si="1"/>
        <v>n/a</v>
      </c>
    </row>
    <row r="5" spans="1:24" ht="30" hidden="1" customHeight="1">
      <c r="A5" s="145"/>
      <c r="B5" s="146" t="s">
        <v>408</v>
      </c>
      <c r="C5" s="147"/>
      <c r="D5" s="148" t="s">
        <v>408</v>
      </c>
      <c r="E5" s="149"/>
      <c r="F5" s="150"/>
      <c r="G5" s="151"/>
      <c r="H5" s="152"/>
      <c r="I5" s="153" t="s">
        <v>408</v>
      </c>
      <c r="J5" s="154"/>
      <c r="K5" s="155"/>
      <c r="L5" s="145">
        <v>34</v>
      </c>
      <c r="M5" s="156" t="s">
        <v>413</v>
      </c>
      <c r="N5" s="157" t="str">
        <f>IF(M5="","",VLOOKUP(M5,'[1]Truck V7 lookup'!$B$2:$C$151,2,0))</f>
        <v xml:space="preserve">Calculation of internal/external PPM's </v>
      </c>
      <c r="O5" s="158"/>
      <c r="P5" s="146" t="s">
        <v>408</v>
      </c>
      <c r="Q5" s="154"/>
      <c r="R5" s="159"/>
      <c r="S5" s="160" t="str">
        <f>IF(P5="--","--",VLOOKUP(P5,'[1]VDA 6.3 MWM'!$C$2:$E$65,2,0))</f>
        <v>--</v>
      </c>
      <c r="T5" s="157"/>
      <c r="U5" s="125" t="str">
        <f t="shared" si="0"/>
        <v>--</v>
      </c>
      <c r="V5" s="154"/>
      <c r="X5" s="144" t="str">
        <f t="shared" si="1"/>
        <v>n/a</v>
      </c>
    </row>
    <row r="6" spans="1:24" ht="30" hidden="1" customHeight="1">
      <c r="A6" s="128"/>
      <c r="B6" s="129" t="s">
        <v>408</v>
      </c>
      <c r="C6" s="130"/>
      <c r="D6" s="131" t="s">
        <v>408</v>
      </c>
      <c r="E6" s="132"/>
      <c r="F6" s="133"/>
      <c r="G6" s="134"/>
      <c r="H6" s="135"/>
      <c r="I6" s="136" t="s">
        <v>408</v>
      </c>
      <c r="J6" s="137"/>
      <c r="K6" s="138"/>
      <c r="L6" s="128"/>
      <c r="M6" s="139"/>
      <c r="N6" s="140"/>
      <c r="O6" s="141"/>
      <c r="P6" s="129" t="s">
        <v>408</v>
      </c>
      <c r="Q6" s="137"/>
      <c r="R6" s="142"/>
      <c r="S6" s="143" t="str">
        <f>IF(P6="--","--",VLOOKUP(P6,'[1]VDA 6.3 MWM'!$C$2:$E$65,2,0))</f>
        <v>--</v>
      </c>
      <c r="T6" s="140"/>
      <c r="U6" s="125" t="str">
        <f t="shared" si="0"/>
        <v>--</v>
      </c>
      <c r="V6" s="137"/>
      <c r="X6" s="144" t="str">
        <f t="shared" si="1"/>
        <v>n/a</v>
      </c>
    </row>
    <row r="7" spans="1:24" ht="30" hidden="1" customHeight="1">
      <c r="A7" s="128"/>
      <c r="B7" s="129" t="s">
        <v>408</v>
      </c>
      <c r="C7" s="130"/>
      <c r="D7" s="131" t="s">
        <v>408</v>
      </c>
      <c r="E7" s="132"/>
      <c r="F7" s="162"/>
      <c r="G7" s="134"/>
      <c r="H7" s="135">
        <v>1</v>
      </c>
      <c r="I7" s="136" t="s">
        <v>414</v>
      </c>
      <c r="J7" s="137" t="str">
        <f>IF(I7="","",VLOOKUP(I7,'[1]TS Lookup'!$B$2:$C$151,2,0))</f>
        <v>General requirements</v>
      </c>
      <c r="K7" s="138"/>
      <c r="L7" s="128"/>
      <c r="M7" s="139" t="s">
        <v>408</v>
      </c>
      <c r="N7" s="140"/>
      <c r="O7" s="141"/>
      <c r="P7" s="129" t="s">
        <v>408</v>
      </c>
      <c r="Q7" s="137"/>
      <c r="R7" s="142"/>
      <c r="S7" s="143" t="str">
        <f>IF(P7="--","--",VLOOKUP(P7,'[1]VDA 6.3 MWM'!$C$2:$E$65,2,0))</f>
        <v>--</v>
      </c>
      <c r="T7" s="140"/>
      <c r="U7" s="125" t="str">
        <f t="shared" si="0"/>
        <v>4.1</v>
      </c>
      <c r="V7" s="137"/>
      <c r="X7" s="144" t="str">
        <f t="shared" si="1"/>
        <v>n/a</v>
      </c>
    </row>
    <row r="8" spans="1:24" ht="43.5" hidden="1" customHeight="1">
      <c r="A8" s="145"/>
      <c r="B8" s="146" t="s">
        <v>408</v>
      </c>
      <c r="C8" s="147"/>
      <c r="D8" s="148" t="s">
        <v>408</v>
      </c>
      <c r="E8" s="149"/>
      <c r="F8" s="163"/>
      <c r="G8" s="151"/>
      <c r="H8" s="152">
        <v>2</v>
      </c>
      <c r="I8" s="153" t="s">
        <v>165</v>
      </c>
      <c r="J8" s="154" t="str">
        <f>IF(I8="","",VLOOKUP(I8,'[1]TS Lookup'!$B$2:$C$151,2,0))</f>
        <v>General requirements - Supplemental</v>
      </c>
      <c r="K8" s="155"/>
      <c r="L8" s="145"/>
      <c r="M8" s="156" t="s">
        <v>408</v>
      </c>
      <c r="N8" s="157"/>
      <c r="O8" s="158"/>
      <c r="P8" s="146" t="s">
        <v>408</v>
      </c>
      <c r="Q8" s="154"/>
      <c r="R8" s="159"/>
      <c r="S8" s="160" t="str">
        <f>IF(P8="--","--",VLOOKUP(P8,'[1]VDA 6.3 MWM'!$C$2:$E$65,2,0))</f>
        <v>--</v>
      </c>
      <c r="T8" s="157"/>
      <c r="U8" s="125" t="str">
        <f t="shared" si="0"/>
        <v>4.1.1</v>
      </c>
      <c r="V8" s="154"/>
      <c r="X8" s="144" t="str">
        <f t="shared" si="1"/>
        <v>n/a</v>
      </c>
    </row>
    <row r="9" spans="1:24" ht="30" hidden="1" customHeight="1">
      <c r="A9" s="145"/>
      <c r="B9" s="146" t="s">
        <v>408</v>
      </c>
      <c r="C9" s="147">
        <v>6</v>
      </c>
      <c r="D9" s="148" t="s">
        <v>415</v>
      </c>
      <c r="E9" s="149" t="s">
        <v>416</v>
      </c>
      <c r="F9" s="150"/>
      <c r="G9" s="151"/>
      <c r="H9" s="152">
        <v>3</v>
      </c>
      <c r="I9" s="153" t="s">
        <v>163</v>
      </c>
      <c r="J9" s="154" t="str">
        <f>IF(I9="","",VLOOKUP(I9,'[1]TS Lookup'!$B$2:$C$151,2,0))</f>
        <v>Documentation requirements - General</v>
      </c>
      <c r="K9" s="155"/>
      <c r="L9" s="145">
        <v>4</v>
      </c>
      <c r="M9" s="156" t="s">
        <v>162</v>
      </c>
      <c r="N9" s="157" t="str">
        <f>IF(M9="","",VLOOKUP(M9,'[1]Truck V7 lookup'!$B$2:$C$151,2,0))</f>
        <v xml:space="preserve">     - Procedures</v>
      </c>
      <c r="O9" s="158"/>
      <c r="P9" s="146" t="s">
        <v>408</v>
      </c>
      <c r="Q9" s="154"/>
      <c r="R9" s="159"/>
      <c r="S9" s="160" t="str">
        <f>IF(P9="--","--",VLOOKUP(P9,'[1]VDA 6.3 MWM'!$C$2:$E$65,2,0))</f>
        <v>--</v>
      </c>
      <c r="T9" s="157"/>
      <c r="U9" s="125" t="str">
        <f t="shared" si="0"/>
        <v>4.2.1</v>
      </c>
      <c r="V9" s="154"/>
      <c r="X9" s="144" t="str">
        <f t="shared" si="1"/>
        <v>Procedures      TS 4.2.1</v>
      </c>
    </row>
    <row r="10" spans="1:24" ht="30" hidden="1" customHeight="1">
      <c r="A10" s="128"/>
      <c r="B10" s="129" t="s">
        <v>408</v>
      </c>
      <c r="C10" s="130">
        <v>5</v>
      </c>
      <c r="D10" s="131" t="s">
        <v>417</v>
      </c>
      <c r="E10" s="132" t="s">
        <v>418</v>
      </c>
      <c r="F10" s="133"/>
      <c r="G10" s="134"/>
      <c r="H10" s="135">
        <v>4</v>
      </c>
      <c r="I10" s="136" t="s">
        <v>162</v>
      </c>
      <c r="J10" s="137" t="str">
        <f>IF(I10="","",VLOOKUP(I10,'[1]TS Lookup'!$B$2:$C$151,2,0))</f>
        <v>Quality manual</v>
      </c>
      <c r="K10" s="138"/>
      <c r="L10" s="128">
        <v>3</v>
      </c>
      <c r="M10" s="139" t="s">
        <v>163</v>
      </c>
      <c r="N10" s="140" t="str">
        <f>IF(M10="","",VLOOKUP(M10,'[1]Truck V7 lookup'!$B$2:$C$151,2,0))</f>
        <v xml:space="preserve">     - Quality Manual</v>
      </c>
      <c r="O10" s="141"/>
      <c r="P10" s="129" t="s">
        <v>408</v>
      </c>
      <c r="Q10" s="137"/>
      <c r="R10" s="142"/>
      <c r="S10" s="143" t="str">
        <f>IF(P10="--","--",VLOOKUP(P10,'[1]VDA 6.3 MWM'!$C$2:$E$65,2,0))</f>
        <v>--</v>
      </c>
      <c r="T10" s="140"/>
      <c r="U10" s="125" t="str">
        <f t="shared" si="0"/>
        <v>4.2.2</v>
      </c>
      <c r="V10" s="137"/>
      <c r="X10" s="144" t="str">
        <f t="shared" si="1"/>
        <v>Quality manual    TS 4.2.2</v>
      </c>
    </row>
    <row r="11" spans="1:24" ht="30" hidden="1" customHeight="1">
      <c r="A11" s="128"/>
      <c r="B11" s="129" t="s">
        <v>408</v>
      </c>
      <c r="C11" s="130"/>
      <c r="D11" s="131" t="s">
        <v>408</v>
      </c>
      <c r="E11" s="132"/>
      <c r="F11" s="162"/>
      <c r="G11" s="134"/>
      <c r="H11" s="135">
        <v>5</v>
      </c>
      <c r="I11" s="136" t="s">
        <v>166</v>
      </c>
      <c r="J11" s="137" t="str">
        <f>IF(I11="","",VLOOKUP(I11,'[1]TS Lookup'!$B$2:$C$151,2,0))</f>
        <v>Control of documents</v>
      </c>
      <c r="K11" s="138"/>
      <c r="L11" s="128">
        <v>8</v>
      </c>
      <c r="M11" s="139" t="s">
        <v>9</v>
      </c>
      <c r="N11" s="140" t="str">
        <f>IF(M11="","",VLOOKUP(M11,'[1]Truck V7 lookup'!$B$2:$C$151,2,0))</f>
        <v>Control of documents (Procedure)</v>
      </c>
      <c r="O11" s="141"/>
      <c r="P11" s="129" t="s">
        <v>408</v>
      </c>
      <c r="Q11" s="137"/>
      <c r="R11" s="142"/>
      <c r="S11" s="143" t="str">
        <f>IF(P11="--","--",VLOOKUP(P11,'[1]VDA 6.3 MWM'!$C$2:$E$65,2,0))</f>
        <v>--</v>
      </c>
      <c r="T11" s="140"/>
      <c r="U11" s="125" t="str">
        <f t="shared" si="0"/>
        <v>4.2.3</v>
      </c>
      <c r="V11" s="137"/>
      <c r="X11" s="144" t="str">
        <f t="shared" si="1"/>
        <v>n/a</v>
      </c>
    </row>
    <row r="12" spans="1:24" ht="30" hidden="1" customHeight="1">
      <c r="A12" s="145"/>
      <c r="B12" s="146" t="s">
        <v>408</v>
      </c>
      <c r="C12" s="147">
        <v>8</v>
      </c>
      <c r="D12" s="148" t="s">
        <v>419</v>
      </c>
      <c r="E12" s="149" t="s">
        <v>420</v>
      </c>
      <c r="F12" s="163"/>
      <c r="G12" s="151"/>
      <c r="H12" s="152">
        <v>7</v>
      </c>
      <c r="I12" s="153" t="s">
        <v>167</v>
      </c>
      <c r="J12" s="154" t="str">
        <f>IF(I12="","",VLOOKUP(I12,'[1]TS Lookup'!$B$2:$C$151,2,0))</f>
        <v>Control of records</v>
      </c>
      <c r="K12" s="155"/>
      <c r="L12" s="145">
        <v>6</v>
      </c>
      <c r="M12" s="156" t="s">
        <v>167</v>
      </c>
      <c r="N12" s="157" t="str">
        <f>IF(M12="","",VLOOKUP(M12,'[1]Truck V7 lookup'!$B$2:$C$151,2,0))</f>
        <v xml:space="preserve">     - Quality Records</v>
      </c>
      <c r="O12" s="158"/>
      <c r="P12" s="146" t="s">
        <v>408</v>
      </c>
      <c r="Q12" s="154"/>
      <c r="R12" s="159"/>
      <c r="S12" s="160" t="str">
        <f>IF(P12="--","--",VLOOKUP(P12,'[1]VDA 6.3 MWM'!$C$2:$E$65,2,0))</f>
        <v>--</v>
      </c>
      <c r="T12" s="157"/>
      <c r="U12" s="125" t="str">
        <f t="shared" si="0"/>
        <v>4.2.4</v>
      </c>
      <c r="V12" s="154"/>
      <c r="X12" s="144" t="str">
        <f t="shared" si="1"/>
        <v>Quality records     TS 4.2.4</v>
      </c>
    </row>
    <row r="13" spans="1:24" ht="30" hidden="1" customHeight="1">
      <c r="A13" s="128"/>
      <c r="B13" s="129" t="s">
        <v>408</v>
      </c>
      <c r="C13" s="130"/>
      <c r="D13" s="131" t="s">
        <v>408</v>
      </c>
      <c r="E13" s="132"/>
      <c r="F13" s="162"/>
      <c r="G13" s="134"/>
      <c r="H13" s="135">
        <v>8</v>
      </c>
      <c r="I13" s="136" t="s">
        <v>421</v>
      </c>
      <c r="J13" s="137" t="str">
        <f>IF(I13="","",VLOOKUP(I13,'[1]TS Lookup'!$B$2:$C$151,2,0))</f>
        <v>Records retention</v>
      </c>
      <c r="K13" s="138"/>
      <c r="L13" s="128">
        <v>7</v>
      </c>
      <c r="M13" s="139" t="s">
        <v>167</v>
      </c>
      <c r="N13" s="140" t="str">
        <f>IF(M13="","",VLOOKUP(M13,'[1]Truck V7 lookup'!$B$2:$C$151,2,0))</f>
        <v xml:space="preserve">     - Quality Records</v>
      </c>
      <c r="O13" s="141"/>
      <c r="P13" s="129" t="s">
        <v>408</v>
      </c>
      <c r="Q13" s="137"/>
      <c r="R13" s="142"/>
      <c r="S13" s="143" t="str">
        <f>IF(P13="--","--",VLOOKUP(P13,'[1]VDA 6.3 MWM'!$C$2:$E$65,2,0))</f>
        <v>--</v>
      </c>
      <c r="T13" s="140"/>
      <c r="U13" s="125" t="str">
        <f t="shared" si="0"/>
        <v>4.2.4.1</v>
      </c>
      <c r="V13" s="137"/>
      <c r="X13" s="144" t="str">
        <f t="shared" si="1"/>
        <v>n/a</v>
      </c>
    </row>
    <row r="14" spans="1:24" ht="30" hidden="1" customHeight="1">
      <c r="A14" s="145"/>
      <c r="B14" s="146" t="s">
        <v>408</v>
      </c>
      <c r="C14" s="147"/>
      <c r="D14" s="148" t="s">
        <v>408</v>
      </c>
      <c r="E14" s="149"/>
      <c r="F14" s="163"/>
      <c r="G14" s="151"/>
      <c r="H14" s="152">
        <v>9</v>
      </c>
      <c r="I14" s="153" t="s">
        <v>141</v>
      </c>
      <c r="J14" s="154" t="str">
        <f>IF(I14="","",VLOOKUP(I14,'[1]TS Lookup'!$B$2:$C$151,2,0))</f>
        <v>Management Commitment</v>
      </c>
      <c r="K14" s="155"/>
      <c r="L14" s="145">
        <v>9</v>
      </c>
      <c r="M14" s="156" t="s">
        <v>141</v>
      </c>
      <c r="N14" s="157" t="str">
        <f>IF(M14="","",VLOOKUP(M14,'[1]Truck V7 lookup'!$B$2:$C$151,2,0))</f>
        <v>Management Commitment</v>
      </c>
      <c r="O14" s="158"/>
      <c r="P14" s="146" t="s">
        <v>408</v>
      </c>
      <c r="Q14" s="154"/>
      <c r="R14" s="159"/>
      <c r="S14" s="160" t="str">
        <f>IF(P14="--","--",VLOOKUP(P14,'[1]VDA 6.3 MWM'!$C$2:$E$65,2,0))</f>
        <v>--</v>
      </c>
      <c r="T14" s="157"/>
      <c r="U14" s="125" t="str">
        <f t="shared" si="0"/>
        <v>5.1</v>
      </c>
      <c r="V14" s="154"/>
      <c r="X14" s="144" t="str">
        <f t="shared" si="1"/>
        <v>n/a</v>
      </c>
    </row>
    <row r="15" spans="1:24" ht="30" hidden="1" customHeight="1">
      <c r="A15" s="128"/>
      <c r="B15" s="129" t="s">
        <v>408</v>
      </c>
      <c r="C15" s="130"/>
      <c r="D15" s="131" t="s">
        <v>408</v>
      </c>
      <c r="E15" s="132"/>
      <c r="F15" s="162"/>
      <c r="G15" s="134"/>
      <c r="H15" s="135">
        <v>10</v>
      </c>
      <c r="I15" s="136" t="s">
        <v>422</v>
      </c>
      <c r="J15" s="137" t="str">
        <f>IF(I15="","",VLOOKUP(I15,'[1]TS Lookup'!$B$2:$C$151,2,0))</f>
        <v>Process efficiency</v>
      </c>
      <c r="K15" s="138"/>
      <c r="L15" s="128"/>
      <c r="M15" s="139" t="s">
        <v>408</v>
      </c>
      <c r="N15" s="140"/>
      <c r="O15" s="141"/>
      <c r="P15" s="129" t="s">
        <v>408</v>
      </c>
      <c r="Q15" s="137"/>
      <c r="R15" s="142"/>
      <c r="S15" s="143" t="str">
        <f>IF(P15="--","--",VLOOKUP(P15,'[1]VDA 6.3 MWM'!$C$2:$E$65,2,0))</f>
        <v>--</v>
      </c>
      <c r="T15" s="140"/>
      <c r="U15" s="125" t="str">
        <f t="shared" si="0"/>
        <v>5.1.1</v>
      </c>
      <c r="V15" s="137"/>
      <c r="X15" s="144" t="str">
        <f t="shared" si="1"/>
        <v>n/a</v>
      </c>
    </row>
    <row r="16" spans="1:24" ht="30" hidden="1" customHeight="1">
      <c r="A16" s="145"/>
      <c r="B16" s="146" t="s">
        <v>408</v>
      </c>
      <c r="C16" s="147"/>
      <c r="D16" s="148" t="s">
        <v>408</v>
      </c>
      <c r="E16" s="149"/>
      <c r="F16" s="163"/>
      <c r="G16" s="151"/>
      <c r="H16" s="152">
        <v>11</v>
      </c>
      <c r="I16" s="153" t="s">
        <v>101</v>
      </c>
      <c r="J16" s="154" t="str">
        <f>IF(I16="","",VLOOKUP(I16,'[1]TS Lookup'!$B$2:$C$151,2,0))</f>
        <v>Customer focus</v>
      </c>
      <c r="K16" s="155"/>
      <c r="L16" s="145"/>
      <c r="M16" s="156" t="s">
        <v>408</v>
      </c>
      <c r="N16" s="157"/>
      <c r="O16" s="158"/>
      <c r="P16" s="146" t="s">
        <v>408</v>
      </c>
      <c r="Q16" s="154"/>
      <c r="R16" s="159"/>
      <c r="S16" s="160" t="str">
        <f>IF(P16="--","--",VLOOKUP(P16,'[1]VDA 6.3 MWM'!$C$2:$E$65,2,0))</f>
        <v>--</v>
      </c>
      <c r="T16" s="157"/>
      <c r="U16" s="125" t="str">
        <f t="shared" si="0"/>
        <v>5.2</v>
      </c>
      <c r="V16" s="154"/>
      <c r="X16" s="144" t="str">
        <f t="shared" si="1"/>
        <v>n/a</v>
      </c>
    </row>
    <row r="17" spans="1:24" ht="30" hidden="1" customHeight="1">
      <c r="A17" s="128"/>
      <c r="B17" s="129" t="s">
        <v>408</v>
      </c>
      <c r="C17" s="130">
        <v>3</v>
      </c>
      <c r="D17" s="131" t="s">
        <v>423</v>
      </c>
      <c r="E17" s="132" t="s">
        <v>424</v>
      </c>
      <c r="F17" s="162"/>
      <c r="G17" s="134"/>
      <c r="H17" s="135">
        <v>12</v>
      </c>
      <c r="I17" s="136" t="s">
        <v>102</v>
      </c>
      <c r="J17" s="137" t="str">
        <f>IF(I17="","",VLOOKUP(I17,'[1]TS Lookup'!$B$2:$C$151,2,0))</f>
        <v>Quality policy</v>
      </c>
      <c r="K17" s="138"/>
      <c r="L17" s="128">
        <v>1</v>
      </c>
      <c r="M17" s="139" t="s">
        <v>414</v>
      </c>
      <c r="N17" s="140" t="str">
        <f>IF(M17="","",VLOOKUP(M17,'[1]Truck V7 lookup'!$B$2:$C$151,2,0))</f>
        <v>Establish an organization to ensure product quality</v>
      </c>
      <c r="O17" s="141"/>
      <c r="P17" s="129" t="s">
        <v>408</v>
      </c>
      <c r="Q17" s="137"/>
      <c r="R17" s="142"/>
      <c r="S17" s="143" t="str">
        <f>IF(P17="--","--",VLOOKUP(P17,'[1]VDA 6.3 MWM'!$C$2:$E$65,2,0))</f>
        <v>--</v>
      </c>
      <c r="T17" s="140"/>
      <c r="U17" s="125" t="str">
        <f t="shared" si="0"/>
        <v>5.3</v>
      </c>
      <c r="V17" s="137"/>
      <c r="X17" s="144" t="str">
        <f t="shared" si="1"/>
        <v>Establish an organization to ensure product quality.                  TS 5.5.1, 5.3, 5.5.2</v>
      </c>
    </row>
    <row r="18" spans="1:24" ht="30" hidden="1" customHeight="1">
      <c r="A18" s="128"/>
      <c r="B18" s="129" t="s">
        <v>408</v>
      </c>
      <c r="C18" s="130"/>
      <c r="D18" s="131" t="s">
        <v>408</v>
      </c>
      <c r="E18" s="132"/>
      <c r="F18" s="133"/>
      <c r="G18" s="134"/>
      <c r="H18" s="135">
        <v>13</v>
      </c>
      <c r="I18" s="136" t="s">
        <v>425</v>
      </c>
      <c r="J18" s="137" t="str">
        <f>IF(I18="","",VLOOKUP(I18,'[1]TS Lookup'!$B$2:$C$151,2,0))</f>
        <v>Quality objectives</v>
      </c>
      <c r="K18" s="138"/>
      <c r="L18" s="128"/>
      <c r="M18" s="139" t="s">
        <v>408</v>
      </c>
      <c r="N18" s="140"/>
      <c r="O18" s="141"/>
      <c r="P18" s="129" t="s">
        <v>408</v>
      </c>
      <c r="Q18" s="137"/>
      <c r="R18" s="142"/>
      <c r="S18" s="143" t="str">
        <f>IF(P18="--","--",VLOOKUP(P18,'[1]VDA 6.3 MWM'!$C$2:$E$65,2,0))</f>
        <v>--</v>
      </c>
      <c r="T18" s="140"/>
      <c r="U18" s="125" t="str">
        <f t="shared" si="0"/>
        <v>5.4.1</v>
      </c>
      <c r="V18" s="137"/>
      <c r="X18" s="144" t="str">
        <f t="shared" si="1"/>
        <v>n/a</v>
      </c>
    </row>
    <row r="19" spans="1:24" ht="30" hidden="1" customHeight="1">
      <c r="A19" s="128"/>
      <c r="B19" s="129" t="s">
        <v>408</v>
      </c>
      <c r="C19" s="130">
        <v>9</v>
      </c>
      <c r="D19" s="131" t="s">
        <v>426</v>
      </c>
      <c r="E19" s="132" t="s">
        <v>427</v>
      </c>
      <c r="F19" s="162"/>
      <c r="G19" s="134"/>
      <c r="H19" s="135">
        <v>14</v>
      </c>
      <c r="I19" s="136" t="s">
        <v>428</v>
      </c>
      <c r="J19" s="137" t="str">
        <f>IF(I19="","",VLOOKUP(I19,'[1]TS Lookup'!$B$2:$C$151,2,0))</f>
        <v>Quality objectives - Supplemental</v>
      </c>
      <c r="K19" s="138"/>
      <c r="L19" s="128">
        <v>15</v>
      </c>
      <c r="M19" s="139" t="s">
        <v>13</v>
      </c>
      <c r="N19" s="140" t="str">
        <f>IF(M19="","",VLOOKUP(M19,'[1]Truck V7 lookup'!$B$2:$C$151,2,0))</f>
        <v>Utilize a business planning process</v>
      </c>
      <c r="O19" s="161">
        <v>13</v>
      </c>
      <c r="P19" s="129" t="s">
        <v>0</v>
      </c>
      <c r="Q19" s="137" t="str">
        <f>VLOOKUP(P19,'[1]MWM VDA Lookup'!$G$2:$H$62,2,0)</f>
        <v xml:space="preserve"> Is a quality plan prepared? </v>
      </c>
      <c r="R19" s="142"/>
      <c r="S19" s="143" t="str">
        <f>IF(P19="--","--",VLOOKUP(P19,'[1]VDA 6.3 MWM'!$C$2:$E$65,2,0))</f>
        <v>--</v>
      </c>
      <c r="T19" s="140"/>
      <c r="U19" s="125" t="str">
        <f t="shared" si="0"/>
        <v>5.4.1.1</v>
      </c>
      <c r="V19" s="137"/>
      <c r="W19" s="103" t="str">
        <f>P19</f>
        <v>2.3</v>
      </c>
      <c r="X19" s="144" t="str">
        <f t="shared" si="1"/>
        <v>Utilize business planning process.  TS 5.4.1.1</v>
      </c>
    </row>
    <row r="20" spans="1:24" ht="30" hidden="1" customHeight="1">
      <c r="A20" s="145"/>
      <c r="B20" s="146" t="s">
        <v>408</v>
      </c>
      <c r="C20" s="147"/>
      <c r="D20" s="148" t="s">
        <v>408</v>
      </c>
      <c r="E20" s="149"/>
      <c r="F20" s="163"/>
      <c r="G20" s="151"/>
      <c r="H20" s="152">
        <v>15</v>
      </c>
      <c r="I20" s="153" t="s">
        <v>429</v>
      </c>
      <c r="J20" s="154" t="str">
        <f>IF(I20="","",VLOOKUP(I20,'[1]TS Lookup'!$B$2:$C$151,2,0))</f>
        <v>Quality management system planning</v>
      </c>
      <c r="K20" s="155"/>
      <c r="L20" s="145"/>
      <c r="M20" s="156" t="s">
        <v>408</v>
      </c>
      <c r="N20" s="157"/>
      <c r="O20" s="158"/>
      <c r="P20" s="146" t="s">
        <v>408</v>
      </c>
      <c r="Q20" s="154"/>
      <c r="R20" s="159"/>
      <c r="S20" s="160" t="str">
        <f>IF(P20="--","--",VLOOKUP(P20,'[1]VDA 6.3 MWM'!$C$2:$E$65,2,0))</f>
        <v>--</v>
      </c>
      <c r="T20" s="157"/>
      <c r="U20" s="125" t="str">
        <f t="shared" si="0"/>
        <v>5.4.2</v>
      </c>
      <c r="V20" s="154"/>
      <c r="X20" s="144" t="str">
        <f t="shared" si="1"/>
        <v>n/a</v>
      </c>
    </row>
    <row r="21" spans="1:24" ht="30" hidden="1" customHeight="1">
      <c r="A21" s="128"/>
      <c r="B21" s="129" t="s">
        <v>408</v>
      </c>
      <c r="C21" s="130">
        <v>1</v>
      </c>
      <c r="D21" s="131" t="s">
        <v>423</v>
      </c>
      <c r="E21" s="132" t="s">
        <v>424</v>
      </c>
      <c r="F21" s="162"/>
      <c r="G21" s="134"/>
      <c r="H21" s="135">
        <v>16</v>
      </c>
      <c r="I21" s="136" t="s">
        <v>430</v>
      </c>
      <c r="J21" s="137" t="str">
        <f>IF(I21="","",VLOOKUP(I21,'[1]TS Lookup'!$B$2:$C$151,2,0))</f>
        <v>Responsibility and authority</v>
      </c>
      <c r="K21" s="138"/>
      <c r="L21" s="128">
        <v>2</v>
      </c>
      <c r="M21" s="139" t="s">
        <v>414</v>
      </c>
      <c r="N21" s="140" t="str">
        <f>IF(M21="","",VLOOKUP(M21,'[1]Truck V7 lookup'!$B$2:$C$151,2,0))</f>
        <v>Establish an organization to ensure product quality</v>
      </c>
      <c r="O21" s="141"/>
      <c r="P21" s="129" t="s">
        <v>408</v>
      </c>
      <c r="Q21" s="137"/>
      <c r="R21" s="142"/>
      <c r="S21" s="143" t="str">
        <f>IF(P21="--","--",VLOOKUP(P21,'[1]VDA 6.3 MWM'!$C$2:$E$65,2,0))</f>
        <v>--</v>
      </c>
      <c r="T21" s="140"/>
      <c r="U21" s="125" t="str">
        <f t="shared" si="0"/>
        <v>5.5.1</v>
      </c>
      <c r="V21" s="137"/>
      <c r="X21" s="144" t="str">
        <f t="shared" si="1"/>
        <v>Establish an organization to ensure product quality.                  TS 5.5.1, 5.3, 5.5.2</v>
      </c>
    </row>
    <row r="22" spans="1:24" ht="30" hidden="1" customHeight="1">
      <c r="A22" s="145"/>
      <c r="B22" s="146" t="s">
        <v>408</v>
      </c>
      <c r="C22" s="147">
        <v>4</v>
      </c>
      <c r="D22" s="148" t="s">
        <v>423</v>
      </c>
      <c r="E22" s="149" t="s">
        <v>424</v>
      </c>
      <c r="F22" s="163"/>
      <c r="G22" s="151"/>
      <c r="H22" s="152">
        <v>18</v>
      </c>
      <c r="I22" s="153" t="s">
        <v>431</v>
      </c>
      <c r="J22" s="154" t="str">
        <f>IF(I22="","",VLOOKUP(I22,'[1]TS Lookup'!$B$2:$C$151,2,0))</f>
        <v>Management representative</v>
      </c>
      <c r="K22" s="155"/>
      <c r="L22" s="145">
        <v>10</v>
      </c>
      <c r="M22" s="156" t="s">
        <v>101</v>
      </c>
      <c r="N22" s="157" t="str">
        <f>IF(M22="","",VLOOKUP(M22,'[1]Truck V7 lookup'!$B$2:$C$151,2,0))</f>
        <v>Identify the management representative</v>
      </c>
      <c r="O22" s="158"/>
      <c r="P22" s="146" t="s">
        <v>408</v>
      </c>
      <c r="Q22" s="154"/>
      <c r="R22" s="159"/>
      <c r="S22" s="160" t="str">
        <f>IF(P22="--","--",VLOOKUP(P22,'[1]VDA 6.3 MWM'!$C$2:$E$65,2,0))</f>
        <v>--</v>
      </c>
      <c r="T22" s="157"/>
      <c r="U22" s="125" t="str">
        <f t="shared" si="0"/>
        <v>5.5.2</v>
      </c>
      <c r="V22" s="154"/>
      <c r="X22" s="144" t="str">
        <f t="shared" si="1"/>
        <v>Establish an organization to ensure product quality.                  TS 5.5.1, 5.3, 5.5.2</v>
      </c>
    </row>
    <row r="23" spans="1:24" ht="30" hidden="1" customHeight="1">
      <c r="A23" s="128"/>
      <c r="B23" s="129" t="s">
        <v>408</v>
      </c>
      <c r="C23" s="130"/>
      <c r="D23" s="131" t="s">
        <v>408</v>
      </c>
      <c r="E23" s="132"/>
      <c r="F23" s="162"/>
      <c r="G23" s="134"/>
      <c r="H23" s="135">
        <v>19</v>
      </c>
      <c r="I23" s="136" t="s">
        <v>432</v>
      </c>
      <c r="J23" s="137" t="str">
        <f>IF(I23="","",VLOOKUP(I23,'[1]TS Lookup'!$B$2:$C$151,2,0))</f>
        <v>Customer representative</v>
      </c>
      <c r="K23" s="138"/>
      <c r="L23" s="128">
        <v>11</v>
      </c>
      <c r="M23" s="139" t="s">
        <v>102</v>
      </c>
      <c r="N23" s="140" t="str">
        <f>IF(M23="","",VLOOKUP(M23,'[1]Truck V7 lookup'!$B$2:$C$151,2,0))</f>
        <v>Identify the customer representative</v>
      </c>
      <c r="O23" s="141"/>
      <c r="P23" s="129" t="s">
        <v>408</v>
      </c>
      <c r="Q23" s="137"/>
      <c r="R23" s="142"/>
      <c r="S23" s="143" t="str">
        <f>IF(P23="--","--",VLOOKUP(P23,'[1]VDA 6.3 MWM'!$C$2:$E$65,2,0))</f>
        <v>--</v>
      </c>
      <c r="T23" s="140"/>
      <c r="U23" s="125" t="str">
        <f t="shared" si="0"/>
        <v>5.5.2.1</v>
      </c>
      <c r="V23" s="137"/>
      <c r="X23" s="144" t="str">
        <f t="shared" si="1"/>
        <v>n/a</v>
      </c>
    </row>
    <row r="24" spans="1:24" ht="39" hidden="1" customHeight="1">
      <c r="A24" s="145"/>
      <c r="B24" s="146" t="s">
        <v>408</v>
      </c>
      <c r="C24" s="147"/>
      <c r="D24" s="148" t="s">
        <v>408</v>
      </c>
      <c r="E24" s="149"/>
      <c r="F24" s="163"/>
      <c r="G24" s="151"/>
      <c r="H24" s="152">
        <v>20</v>
      </c>
      <c r="I24" s="153" t="s">
        <v>433</v>
      </c>
      <c r="J24" s="154" t="str">
        <f>IF(I24="","",VLOOKUP(I24,'[1]TS Lookup'!$B$2:$C$151,2,0))</f>
        <v>Internal communication</v>
      </c>
      <c r="K24" s="155"/>
      <c r="L24" s="145"/>
      <c r="M24" s="156" t="s">
        <v>408</v>
      </c>
      <c r="N24" s="157"/>
      <c r="O24" s="158"/>
      <c r="P24" s="146" t="s">
        <v>408</v>
      </c>
      <c r="Q24" s="154"/>
      <c r="R24" s="159"/>
      <c r="S24" s="160" t="str">
        <f>IF(P24="--","--",VLOOKUP(P24,'[1]VDA 6.3 MWM'!$C$2:$E$65,2,0))</f>
        <v>--</v>
      </c>
      <c r="T24" s="157"/>
      <c r="U24" s="125" t="str">
        <f t="shared" si="0"/>
        <v>5.5.3</v>
      </c>
      <c r="V24" s="154"/>
      <c r="X24" s="144" t="str">
        <f t="shared" si="1"/>
        <v>n/a</v>
      </c>
    </row>
    <row r="25" spans="1:24" ht="59.25" hidden="1" customHeight="1">
      <c r="A25" s="128"/>
      <c r="B25" s="129" t="s">
        <v>408</v>
      </c>
      <c r="C25" s="130"/>
      <c r="D25" s="131" t="s">
        <v>408</v>
      </c>
      <c r="E25" s="132"/>
      <c r="F25" s="162"/>
      <c r="G25" s="134"/>
      <c r="H25" s="135">
        <v>21</v>
      </c>
      <c r="I25" s="136" t="s">
        <v>434</v>
      </c>
      <c r="J25" s="137" t="str">
        <f>IF(I25="","",VLOOKUP(I25,'[1]TS Lookup'!$B$2:$C$151,2,0))</f>
        <v>Management Review - General</v>
      </c>
      <c r="K25" s="138"/>
      <c r="L25" s="128">
        <v>12</v>
      </c>
      <c r="M25" s="139" t="s">
        <v>12</v>
      </c>
      <c r="N25" s="140" t="str">
        <f>IF(M25="","",VLOOKUP(M25,'[1]Truck V7 lookup'!$B$2:$C$151,2,0))</f>
        <v>Conduct and document management reviews.</v>
      </c>
      <c r="O25" s="141"/>
      <c r="P25" s="129" t="s">
        <v>408</v>
      </c>
      <c r="Q25" s="137"/>
      <c r="R25" s="142"/>
      <c r="S25" s="143" t="str">
        <f>IF(P25="--","--",VLOOKUP(P25,'[1]VDA 6.3 MWM'!$C$2:$E$65,2,0))</f>
        <v>--</v>
      </c>
      <c r="T25" s="140"/>
      <c r="U25" s="125" t="str">
        <f t="shared" si="0"/>
        <v>5.6.1</v>
      </c>
      <c r="V25" s="137"/>
      <c r="X25" s="144" t="str">
        <f t="shared" si="1"/>
        <v>n/a</v>
      </c>
    </row>
    <row r="26" spans="1:24" ht="30" hidden="1" customHeight="1">
      <c r="A26" s="145"/>
      <c r="B26" s="146" t="s">
        <v>408</v>
      </c>
      <c r="C26" s="147"/>
      <c r="D26" s="148" t="s">
        <v>408</v>
      </c>
      <c r="E26" s="149"/>
      <c r="F26" s="163"/>
      <c r="G26" s="151"/>
      <c r="H26" s="152">
        <v>22</v>
      </c>
      <c r="I26" s="153" t="s">
        <v>435</v>
      </c>
      <c r="J26" s="154" t="str">
        <f>IF(I26="","",VLOOKUP(I26,'[1]TS Lookup'!$B$2:$C$151,2,0))</f>
        <v>Quality management system performance</v>
      </c>
      <c r="K26" s="155"/>
      <c r="L26" s="145">
        <v>13</v>
      </c>
      <c r="M26" s="156" t="s">
        <v>12</v>
      </c>
      <c r="N26" s="157" t="str">
        <f>IF(M26="","",VLOOKUP(M26,'[1]Truck V7 lookup'!$B$2:$C$151,2,0))</f>
        <v>Conduct and document management reviews.</v>
      </c>
      <c r="O26" s="158"/>
      <c r="P26" s="146" t="s">
        <v>408</v>
      </c>
      <c r="Q26" s="154"/>
      <c r="R26" s="159"/>
      <c r="S26" s="160" t="str">
        <f>IF(P26="--","--",VLOOKUP(P26,'[1]VDA 6.3 MWM'!$C$2:$E$65,2,0))</f>
        <v>--</v>
      </c>
      <c r="T26" s="157"/>
      <c r="U26" s="125" t="str">
        <f t="shared" si="0"/>
        <v>5.6.1.1</v>
      </c>
      <c r="V26" s="154"/>
      <c r="X26" s="144" t="str">
        <f t="shared" si="1"/>
        <v>n/a</v>
      </c>
    </row>
    <row r="27" spans="1:24" ht="30" hidden="1" customHeight="1">
      <c r="A27" s="128"/>
      <c r="B27" s="129" t="s">
        <v>408</v>
      </c>
      <c r="C27" s="130">
        <v>71</v>
      </c>
      <c r="D27" s="131" t="s">
        <v>436</v>
      </c>
      <c r="E27" s="132" t="s">
        <v>437</v>
      </c>
      <c r="F27" s="162"/>
      <c r="G27" s="134"/>
      <c r="H27" s="135">
        <v>23</v>
      </c>
      <c r="I27" s="136" t="s">
        <v>438</v>
      </c>
      <c r="J27" s="137" t="str">
        <f>IF(I27="","",VLOOKUP(I27,'[1]TS Lookup'!$B$2:$C$151,2,0))</f>
        <v>Review input</v>
      </c>
      <c r="K27" s="138"/>
      <c r="L27" s="128"/>
      <c r="M27" s="139" t="s">
        <v>408</v>
      </c>
      <c r="N27" s="140"/>
      <c r="O27" s="141"/>
      <c r="P27" s="129" t="s">
        <v>408</v>
      </c>
      <c r="Q27" s="137"/>
      <c r="R27" s="142"/>
      <c r="S27" s="143" t="str">
        <f>IF(P27="--","--",VLOOKUP(P27,'[1]VDA 6.3 MWM'!$C$2:$E$65,2,0))</f>
        <v>--</v>
      </c>
      <c r="T27" s="140"/>
      <c r="U27" s="125" t="str">
        <f t="shared" si="0"/>
        <v>5.6.2</v>
      </c>
      <c r="V27" s="137"/>
      <c r="X27" s="144" t="str">
        <f t="shared" si="1"/>
        <v>Documented top management reviews of internal audits.                        TS 5.6.2</v>
      </c>
    </row>
    <row r="28" spans="1:24" ht="30" hidden="1" customHeight="1">
      <c r="A28" s="128"/>
      <c r="B28" s="129" t="s">
        <v>408</v>
      </c>
      <c r="C28" s="130"/>
      <c r="D28" s="131" t="s">
        <v>408</v>
      </c>
      <c r="E28" s="132"/>
      <c r="F28" s="133"/>
      <c r="G28" s="134"/>
      <c r="H28" s="135">
        <v>24</v>
      </c>
      <c r="I28" s="136" t="s">
        <v>439</v>
      </c>
      <c r="J28" s="137" t="str">
        <f>IF(I28="","",VLOOKUP(I28,'[1]TS Lookup'!$B$2:$C$151,2,0))</f>
        <v>Review input - Supplemental</v>
      </c>
      <c r="K28" s="138"/>
      <c r="L28" s="128">
        <v>14</v>
      </c>
      <c r="M28" s="139" t="s">
        <v>12</v>
      </c>
      <c r="N28" s="140" t="str">
        <f>IF(M28="","",VLOOKUP(M28,'[1]Truck V7 lookup'!$B$2:$C$151,2,0))</f>
        <v>Conduct and document management reviews.</v>
      </c>
      <c r="O28" s="141"/>
      <c r="P28" s="129" t="s">
        <v>408</v>
      </c>
      <c r="Q28" s="137"/>
      <c r="R28" s="142"/>
      <c r="S28" s="143" t="str">
        <f>IF(P28="--","--",VLOOKUP(P28,'[1]VDA 6.3 MWM'!$C$2:$E$65,2,0))</f>
        <v>--</v>
      </c>
      <c r="T28" s="140"/>
      <c r="U28" s="125" t="str">
        <f t="shared" si="0"/>
        <v>5.6.2.1</v>
      </c>
      <c r="V28" s="137"/>
      <c r="X28" s="144" t="str">
        <f t="shared" si="1"/>
        <v>n/a</v>
      </c>
    </row>
    <row r="29" spans="1:24" ht="30" hidden="1" customHeight="1">
      <c r="A29" s="145"/>
      <c r="B29" s="146" t="s">
        <v>408</v>
      </c>
      <c r="C29" s="147"/>
      <c r="D29" s="148" t="s">
        <v>408</v>
      </c>
      <c r="E29" s="149"/>
      <c r="F29" s="150"/>
      <c r="G29" s="151"/>
      <c r="H29" s="152">
        <v>25</v>
      </c>
      <c r="I29" s="153" t="s">
        <v>440</v>
      </c>
      <c r="J29" s="154" t="str">
        <f>IF(I29="","",VLOOKUP(I29,'[1]TS Lookup'!$B$2:$C$151,2,0))</f>
        <v>Review output</v>
      </c>
      <c r="K29" s="155"/>
      <c r="L29" s="145">
        <v>16</v>
      </c>
      <c r="M29" s="156" t="s">
        <v>441</v>
      </c>
      <c r="N29" s="157" t="str">
        <f>IF(M29="","",VLOOKUP(M29,'[1]Truck V7 lookup'!$B$2:$C$151,2,0))</f>
        <v>Continual Improvement Plan</v>
      </c>
      <c r="O29" s="158"/>
      <c r="P29" s="146" t="s">
        <v>408</v>
      </c>
      <c r="Q29" s="154"/>
      <c r="R29" s="159"/>
      <c r="S29" s="160" t="str">
        <f>IF(P29="--","--",VLOOKUP(P29,'[1]VDA 6.3 MWM'!$C$2:$E$65,2,0))</f>
        <v>--</v>
      </c>
      <c r="T29" s="157"/>
      <c r="U29" s="125" t="str">
        <f t="shared" si="0"/>
        <v>5.6.3</v>
      </c>
      <c r="V29" s="154"/>
      <c r="X29" s="144" t="str">
        <f t="shared" si="1"/>
        <v>n/a</v>
      </c>
    </row>
    <row r="30" spans="1:24" ht="30" hidden="1" customHeight="1">
      <c r="A30" s="128"/>
      <c r="B30" s="129" t="s">
        <v>408</v>
      </c>
      <c r="C30" s="130"/>
      <c r="D30" s="131" t="s">
        <v>408</v>
      </c>
      <c r="E30" s="132"/>
      <c r="F30" s="133"/>
      <c r="G30" s="134"/>
      <c r="H30" s="135">
        <v>26</v>
      </c>
      <c r="I30" s="136" t="s">
        <v>103</v>
      </c>
      <c r="J30" s="137" t="str">
        <f>IF(I30="","",VLOOKUP(I30,'[1]TS Lookup'!$B$2:$C$151,2,0))</f>
        <v>RM - Provision of resources</v>
      </c>
      <c r="K30" s="138"/>
      <c r="L30" s="128"/>
      <c r="M30" s="139" t="s">
        <v>408</v>
      </c>
      <c r="N30" s="140"/>
      <c r="O30" s="161">
        <v>30</v>
      </c>
      <c r="P30" s="129" t="s">
        <v>442</v>
      </c>
      <c r="Q30" s="137" t="str">
        <f>VLOOKUP(P30,'[1]MWM VDA Lookup'!$G$2:$H$62,2,0)</f>
        <v xml:space="preserve"> Are the required resources available? </v>
      </c>
      <c r="R30" s="142"/>
      <c r="S30" s="143" t="str">
        <f>IF(P30="--","--",VLOOKUP(P30,'[1]VDA 6.3 MWM'!$C$2:$E$65,2,0))</f>
        <v>--</v>
      </c>
      <c r="T30" s="140"/>
      <c r="U30" s="125" t="str">
        <f t="shared" si="0"/>
        <v>6.1</v>
      </c>
      <c r="V30" s="137"/>
      <c r="W30" s="103" t="str">
        <f>P30</f>
        <v>4.6</v>
      </c>
      <c r="X30" s="144" t="str">
        <f t="shared" si="1"/>
        <v>n/a</v>
      </c>
    </row>
    <row r="31" spans="1:24" ht="30" hidden="1" customHeight="1">
      <c r="A31" s="145"/>
      <c r="B31" s="146" t="s">
        <v>408</v>
      </c>
      <c r="C31" s="147"/>
      <c r="D31" s="148" t="s">
        <v>408</v>
      </c>
      <c r="E31" s="149"/>
      <c r="F31" s="150"/>
      <c r="G31" s="151"/>
      <c r="H31" s="152">
        <v>27</v>
      </c>
      <c r="I31" s="153" t="s">
        <v>104</v>
      </c>
      <c r="J31" s="154" t="str">
        <f>IF(I31="","",VLOOKUP(I31,'[1]TS Lookup'!$B$2:$C$151,2,0))</f>
        <v>RM - Human resources</v>
      </c>
      <c r="K31" s="155"/>
      <c r="L31" s="145"/>
      <c r="M31" s="156" t="s">
        <v>408</v>
      </c>
      <c r="N31" s="157"/>
      <c r="O31" s="158"/>
      <c r="P31" s="146" t="s">
        <v>408</v>
      </c>
      <c r="Q31" s="154"/>
      <c r="R31" s="159"/>
      <c r="S31" s="160" t="str">
        <f>IF(P31="--","--",VLOOKUP(P31,'[1]VDA 6.3 MWM'!$C$2:$E$65,2,0))</f>
        <v>--</v>
      </c>
      <c r="T31" s="157"/>
      <c r="U31" s="125" t="str">
        <f t="shared" si="0"/>
        <v>6.2</v>
      </c>
      <c r="V31" s="154"/>
      <c r="X31" s="144" t="str">
        <f t="shared" si="1"/>
        <v>n/a</v>
      </c>
    </row>
    <row r="32" spans="1:24" ht="30" hidden="1" customHeight="1">
      <c r="A32" s="128"/>
      <c r="B32" s="129" t="s">
        <v>408</v>
      </c>
      <c r="C32" s="130"/>
      <c r="D32" s="131" t="s">
        <v>408</v>
      </c>
      <c r="E32" s="132"/>
      <c r="F32" s="133"/>
      <c r="G32" s="134"/>
      <c r="H32" s="135">
        <v>28</v>
      </c>
      <c r="I32" s="136" t="s">
        <v>105</v>
      </c>
      <c r="J32" s="137" t="str">
        <f>IF(I32="","",VLOOKUP(I32,'[1]TS Lookup'!$B$2:$C$151,2,0))</f>
        <v>General, Training, etc</v>
      </c>
      <c r="K32" s="138"/>
      <c r="L32" s="128"/>
      <c r="M32" s="139" t="s">
        <v>408</v>
      </c>
      <c r="N32" s="140"/>
      <c r="O32" s="141"/>
      <c r="P32" s="129" t="s">
        <v>408</v>
      </c>
      <c r="Q32" s="137"/>
      <c r="R32" s="142"/>
      <c r="S32" s="143" t="str">
        <f>IF(P32="--","--",VLOOKUP(P32,'[1]VDA 6.3 MWM'!$C$2:$E$65,2,0))</f>
        <v>--</v>
      </c>
      <c r="T32" s="140"/>
      <c r="U32" s="125" t="str">
        <f t="shared" si="0"/>
        <v>6.2.1</v>
      </c>
      <c r="V32" s="137"/>
      <c r="X32" s="144" t="str">
        <f t="shared" si="1"/>
        <v>n/a</v>
      </c>
    </row>
    <row r="33" spans="1:24" ht="30" hidden="1" customHeight="1">
      <c r="A33" s="145"/>
      <c r="B33" s="146" t="s">
        <v>408</v>
      </c>
      <c r="C33" s="147"/>
      <c r="D33" s="148" t="s">
        <v>408</v>
      </c>
      <c r="E33" s="149"/>
      <c r="F33" s="150"/>
      <c r="G33" s="151"/>
      <c r="H33" s="152">
        <v>29</v>
      </c>
      <c r="I33" s="153" t="s">
        <v>168</v>
      </c>
      <c r="J33" s="154" t="str">
        <f>IF(I33="","",VLOOKUP(I33,'[1]TS Lookup'!$B$2:$C$151,2,0))</f>
        <v>Competence, awareness and training</v>
      </c>
      <c r="K33" s="155"/>
      <c r="L33" s="145"/>
      <c r="M33" s="156" t="s">
        <v>408</v>
      </c>
      <c r="N33" s="157"/>
      <c r="O33" s="164">
        <v>5</v>
      </c>
      <c r="P33" s="146" t="s">
        <v>144</v>
      </c>
      <c r="Q33" s="154" t="str">
        <f>VLOOKUP(P33,'[1]MWM VDA Lookup'!$G$2:$H$62,2,0)</f>
        <v xml:space="preserve"> Are the resources for the realization of the product development planned?</v>
      </c>
      <c r="R33" s="159"/>
      <c r="S33" s="160" t="str">
        <f>IF(P33="--","--",VLOOKUP(P33,'[1]VDA 6.3 MWM'!$C$2:$E$65,2,0))</f>
        <v>--</v>
      </c>
      <c r="T33" s="157"/>
      <c r="U33" s="125" t="str">
        <f t="shared" si="0"/>
        <v>6.2.2</v>
      </c>
      <c r="V33" s="154"/>
      <c r="W33" s="103" t="str">
        <f>P33</f>
        <v>1.3</v>
      </c>
      <c r="X33" s="144" t="str">
        <f t="shared" si="1"/>
        <v>n/a</v>
      </c>
    </row>
    <row r="34" spans="1:24" ht="30" hidden="1" customHeight="1">
      <c r="A34" s="128"/>
      <c r="B34" s="129" t="s">
        <v>408</v>
      </c>
      <c r="C34" s="130"/>
      <c r="D34" s="131" t="s">
        <v>408</v>
      </c>
      <c r="E34" s="132"/>
      <c r="F34" s="133"/>
      <c r="G34" s="134"/>
      <c r="H34" s="135">
        <v>30</v>
      </c>
      <c r="I34" s="136" t="s">
        <v>168</v>
      </c>
      <c r="J34" s="137" t="str">
        <f>IF(I34="","",VLOOKUP(I34,'[1]TS Lookup'!$B$2:$C$151,2,0))</f>
        <v>Competence, awareness and training</v>
      </c>
      <c r="K34" s="138"/>
      <c r="L34" s="128"/>
      <c r="M34" s="139" t="s">
        <v>408</v>
      </c>
      <c r="N34" s="140"/>
      <c r="O34" s="161">
        <v>10</v>
      </c>
      <c r="P34" s="129" t="s">
        <v>443</v>
      </c>
      <c r="Q34" s="137" t="str">
        <f>VLOOKUP(P34,'[1]MWM VDA Lookup'!$G$2:$H$62,2,0)</f>
        <v xml:space="preserve"> Are the necessary personnel and technical conditions for the project process planned/available?</v>
      </c>
      <c r="R34" s="142"/>
      <c r="S34" s="143" t="str">
        <f>IF(P34="--","--",VLOOKUP(P34,'[1]VDA 6.3 MWM'!$C$2:$E$65,2,0))</f>
        <v>--</v>
      </c>
      <c r="T34" s="140"/>
      <c r="U34" s="125" t="str">
        <f t="shared" si="0"/>
        <v>6.2.2</v>
      </c>
      <c r="V34" s="137"/>
      <c r="W34" s="103" t="str">
        <f>P34</f>
        <v>1.6</v>
      </c>
      <c r="X34" s="144" t="str">
        <f t="shared" si="1"/>
        <v>n/a</v>
      </c>
    </row>
    <row r="35" spans="1:24" ht="30" hidden="1" customHeight="1">
      <c r="A35" s="128"/>
      <c r="B35" s="129" t="s">
        <v>408</v>
      </c>
      <c r="C35" s="130"/>
      <c r="D35" s="131" t="s">
        <v>408</v>
      </c>
      <c r="E35" s="132"/>
      <c r="F35" s="162"/>
      <c r="G35" s="134"/>
      <c r="H35" s="135">
        <v>32</v>
      </c>
      <c r="I35" s="136" t="s">
        <v>168</v>
      </c>
      <c r="J35" s="137" t="str">
        <f>IF(I35="","",VLOOKUP(I35,'[1]TS Lookup'!$B$2:$C$151,2,0))</f>
        <v>Competence, awareness and training</v>
      </c>
      <c r="K35" s="138"/>
      <c r="L35" s="128"/>
      <c r="M35" s="139" t="s">
        <v>408</v>
      </c>
      <c r="N35" s="140"/>
      <c r="O35" s="161">
        <v>20</v>
      </c>
      <c r="P35" s="129" t="s">
        <v>7</v>
      </c>
      <c r="Q35" s="137" t="str">
        <f>VLOOKUP(P35,'[1]MWM VDA Lookup'!$G$2:$H$62,2,0)</f>
        <v xml:space="preserve"> Are the necessary personnel and technical preconditions for the project process planned/available?</v>
      </c>
      <c r="R35" s="142"/>
      <c r="S35" s="143" t="str">
        <f>IF(P35="--","--",VLOOKUP(P35,'[1]VDA 6.3 MWM'!$C$2:$E$65,2,0))</f>
        <v>--</v>
      </c>
      <c r="T35" s="140"/>
      <c r="U35" s="125" t="str">
        <f t="shared" si="0"/>
        <v>6.2.2</v>
      </c>
      <c r="V35" s="137"/>
      <c r="W35" s="103" t="str">
        <f>P35</f>
        <v>3.5</v>
      </c>
      <c r="X35" s="144" t="str">
        <f t="shared" si="1"/>
        <v>n/a</v>
      </c>
    </row>
    <row r="36" spans="1:24" ht="35.25" hidden="1" customHeight="1">
      <c r="A36" s="145"/>
      <c r="B36" s="146" t="s">
        <v>408</v>
      </c>
      <c r="C36" s="147"/>
      <c r="D36" s="148" t="s">
        <v>408</v>
      </c>
      <c r="E36" s="149"/>
      <c r="F36" s="163"/>
      <c r="G36" s="151"/>
      <c r="H36" s="152">
        <v>33</v>
      </c>
      <c r="I36" s="153" t="s">
        <v>444</v>
      </c>
      <c r="J36" s="154" t="str">
        <f>IF(I36="","",VLOOKUP(I36,'[1]TS Lookup'!$B$2:$C$151,2,0))</f>
        <v>Product design skills</v>
      </c>
      <c r="K36" s="155"/>
      <c r="L36" s="145"/>
      <c r="M36" s="156" t="s">
        <v>408</v>
      </c>
      <c r="N36" s="157"/>
      <c r="O36" s="158"/>
      <c r="P36" s="146" t="s">
        <v>408</v>
      </c>
      <c r="Q36" s="154"/>
      <c r="R36" s="159"/>
      <c r="S36" s="160" t="str">
        <f>IF(P36="--","--",VLOOKUP(P36,'[1]VDA 6.3 MWM'!$C$2:$E$65,2,0))</f>
        <v>--</v>
      </c>
      <c r="T36" s="157"/>
      <c r="U36" s="125" t="str">
        <f t="shared" si="0"/>
        <v>6.2.2.1</v>
      </c>
      <c r="V36" s="154"/>
      <c r="X36" s="144" t="str">
        <f t="shared" si="1"/>
        <v>n/a</v>
      </c>
    </row>
    <row r="37" spans="1:24" ht="33.75" hidden="1" customHeight="1">
      <c r="A37" s="145"/>
      <c r="B37" s="146" t="s">
        <v>408</v>
      </c>
      <c r="C37" s="147"/>
      <c r="D37" s="148" t="s">
        <v>408</v>
      </c>
      <c r="E37" s="149"/>
      <c r="F37" s="150"/>
      <c r="G37" s="151"/>
      <c r="H37" s="152">
        <v>37</v>
      </c>
      <c r="I37" s="153" t="s">
        <v>445</v>
      </c>
      <c r="J37" s="154" t="str">
        <f>IF(I37="","",VLOOKUP(I37,'[1]TS Lookup'!$B$2:$C$151,2,0))</f>
        <v>Training on the job</v>
      </c>
      <c r="K37" s="155"/>
      <c r="L37" s="145"/>
      <c r="M37" s="156" t="s">
        <v>408</v>
      </c>
      <c r="N37" s="157"/>
      <c r="O37" s="158"/>
      <c r="P37" s="146" t="s">
        <v>408</v>
      </c>
      <c r="Q37" s="154"/>
      <c r="R37" s="159"/>
      <c r="S37" s="160" t="str">
        <f>IF(P37="--","--",VLOOKUP(P37,'[1]VDA 6.3 MWM'!$C$2:$E$65,2,0))</f>
        <v>--</v>
      </c>
      <c r="T37" s="157"/>
      <c r="U37" s="125" t="str">
        <f t="shared" si="0"/>
        <v>6.2.2.3</v>
      </c>
      <c r="V37" s="154"/>
      <c r="X37" s="144" t="str">
        <f t="shared" si="1"/>
        <v>n/a</v>
      </c>
    </row>
    <row r="38" spans="1:24" ht="30" hidden="1" customHeight="1">
      <c r="A38" s="128"/>
      <c r="B38" s="129" t="s">
        <v>408</v>
      </c>
      <c r="C38" s="130">
        <v>17</v>
      </c>
      <c r="D38" s="131" t="s">
        <v>446</v>
      </c>
      <c r="E38" s="132" t="s">
        <v>447</v>
      </c>
      <c r="F38" s="133"/>
      <c r="G38" s="134"/>
      <c r="H38" s="135">
        <v>40</v>
      </c>
      <c r="I38" s="136" t="s">
        <v>106</v>
      </c>
      <c r="J38" s="137" t="str">
        <f>IF(I38="","",VLOOKUP(I38,'[1]TS Lookup'!$B$2:$C$151,2,0))</f>
        <v>Infrastructure</v>
      </c>
      <c r="K38" s="138" t="s">
        <v>448</v>
      </c>
      <c r="L38" s="128">
        <v>35</v>
      </c>
      <c r="M38" s="139" t="s">
        <v>449</v>
      </c>
      <c r="N38" s="140" t="str">
        <f>IF(M38="","",VLOOKUP(M38,'[1]Truck V7 lookup'!$B$2:$C$151,2,0))</f>
        <v>Process Flow Diagrams</v>
      </c>
      <c r="O38" s="141"/>
      <c r="P38" s="129" t="s">
        <v>408</v>
      </c>
      <c r="Q38" s="137"/>
      <c r="R38" s="142"/>
      <c r="S38" s="143" t="str">
        <f>IF(P38="--","--",VLOOKUP(P38,'[1]VDA 6.3 MWM'!$C$2:$E$65,2,0))</f>
        <v>--</v>
      </c>
      <c r="T38" s="140"/>
      <c r="U38" s="125" t="str">
        <f t="shared" si="0"/>
        <v>6.3</v>
      </c>
      <c r="V38" s="137"/>
      <c r="X38" s="144" t="str">
        <f t="shared" si="1"/>
        <v>Flow chart &amp; document processing method.                 TS 7.3.6.3                          PPAP 4.0  2.2.5</v>
      </c>
    </row>
    <row r="39" spans="1:24" ht="30" hidden="1" customHeight="1">
      <c r="A39" s="128"/>
      <c r="B39" s="129" t="s">
        <v>408</v>
      </c>
      <c r="C39" s="130"/>
      <c r="D39" s="131" t="s">
        <v>408</v>
      </c>
      <c r="E39" s="132"/>
      <c r="F39" s="162"/>
      <c r="G39" s="134"/>
      <c r="H39" s="135">
        <v>41</v>
      </c>
      <c r="I39" s="136" t="s">
        <v>107</v>
      </c>
      <c r="J39" s="137" t="str">
        <f>IF(I39="","",VLOOKUP(I39,'[1]TS Lookup'!$B$2:$C$151,2,0))</f>
        <v>Plant, facility and equipment planning</v>
      </c>
      <c r="K39" s="138"/>
      <c r="L39" s="128">
        <v>20</v>
      </c>
      <c r="M39" s="139" t="s">
        <v>104</v>
      </c>
      <c r="N39" s="140" t="str">
        <f>IF(M39="","",VLOOKUP(M39,'[1]Truck V7 lookup'!$B$2:$C$151,2,0))</f>
        <v>Infrastructure:  Plant, Facilities and Equipment</v>
      </c>
      <c r="O39" s="141"/>
      <c r="P39" s="129" t="s">
        <v>408</v>
      </c>
      <c r="Q39" s="137"/>
      <c r="R39" s="142"/>
      <c r="S39" s="143" t="str">
        <f>IF(P39="--","--",VLOOKUP(P39,'[1]VDA 6.3 MWM'!$C$2:$E$65,2,0))</f>
        <v>--</v>
      </c>
      <c r="T39" s="140"/>
      <c r="U39" s="125" t="str">
        <f t="shared" si="0"/>
        <v>6.3.1</v>
      </c>
      <c r="V39" s="137"/>
      <c r="X39" s="144" t="str">
        <f t="shared" si="1"/>
        <v>n/a</v>
      </c>
    </row>
    <row r="40" spans="1:24" ht="30" hidden="1" customHeight="1">
      <c r="A40" s="128"/>
      <c r="B40" s="129" t="s">
        <v>408</v>
      </c>
      <c r="C40" s="130"/>
      <c r="D40" s="131" t="s">
        <v>408</v>
      </c>
      <c r="E40" s="132"/>
      <c r="F40" s="133"/>
      <c r="G40" s="134"/>
      <c r="H40" s="135">
        <v>43</v>
      </c>
      <c r="I40" s="136" t="s">
        <v>450</v>
      </c>
      <c r="J40" s="137" t="str">
        <f>IF(I40="","",VLOOKUP(I40,'[1]TS Lookup'!$B$2:$C$151,2,0))</f>
        <v>Work environment</v>
      </c>
      <c r="K40" s="138"/>
      <c r="L40" s="128">
        <v>21</v>
      </c>
      <c r="M40" s="139" t="s">
        <v>106</v>
      </c>
      <c r="N40" s="140" t="str">
        <f>IF(M40="","",VLOOKUP(M40,'[1]Truck V7 lookup'!$B$2:$C$151,2,0))</f>
        <v>Work Environment &amp; Housekeeping</v>
      </c>
      <c r="O40" s="141"/>
      <c r="P40" s="129" t="s">
        <v>408</v>
      </c>
      <c r="Q40" s="137"/>
      <c r="R40" s="142"/>
      <c r="S40" s="143" t="str">
        <f>IF(P40="--","--",VLOOKUP(P40,'[1]VDA 6.3 MWM'!$C$2:$E$65,2,0))</f>
        <v>--</v>
      </c>
      <c r="T40" s="140"/>
      <c r="U40" s="125" t="str">
        <f t="shared" si="0"/>
        <v>6.4</v>
      </c>
      <c r="V40" s="137"/>
      <c r="X40" s="144" t="str">
        <f t="shared" si="1"/>
        <v>n/a</v>
      </c>
    </row>
    <row r="41" spans="1:24" ht="30" hidden="1" customHeight="1">
      <c r="A41" s="145"/>
      <c r="B41" s="146" t="s">
        <v>408</v>
      </c>
      <c r="C41" s="147"/>
      <c r="D41" s="148" t="s">
        <v>408</v>
      </c>
      <c r="E41" s="149"/>
      <c r="F41" s="150"/>
      <c r="G41" s="151"/>
      <c r="H41" s="152">
        <v>44</v>
      </c>
      <c r="I41" s="153" t="s">
        <v>137</v>
      </c>
      <c r="J41" s="154" t="str">
        <f>IF(I41="","",VLOOKUP(I41,'[1]TS Lookup'!$B$2:$C$151,2,0))</f>
        <v>Personnel safety to achieve product quality</v>
      </c>
      <c r="K41" s="155"/>
      <c r="L41" s="145">
        <v>22</v>
      </c>
      <c r="M41" s="156" t="s">
        <v>450</v>
      </c>
      <c r="N41" s="157" t="str">
        <f>IF(M41="","",VLOOKUP(M41,'[1]Truck V7 lookup'!$B$2:$C$151,2,0))</f>
        <v>Personnel/Plant Safety</v>
      </c>
      <c r="O41" s="158"/>
      <c r="P41" s="146" t="s">
        <v>408</v>
      </c>
      <c r="Q41" s="154"/>
      <c r="R41" s="159"/>
      <c r="S41" s="160" t="str">
        <f>IF(P41="--","--",VLOOKUP(P41,'[1]VDA 6.3 MWM'!$C$2:$E$65,2,0))</f>
        <v>--</v>
      </c>
      <c r="T41" s="157"/>
      <c r="U41" s="125" t="str">
        <f t="shared" si="0"/>
        <v>6.4.1</v>
      </c>
      <c r="V41" s="154"/>
      <c r="X41" s="144" t="str">
        <f t="shared" si="1"/>
        <v>n/a</v>
      </c>
    </row>
    <row r="42" spans="1:24" ht="30" hidden="1" customHeight="1">
      <c r="A42" s="128"/>
      <c r="B42" s="129" t="s">
        <v>408</v>
      </c>
      <c r="C42" s="130">
        <v>19</v>
      </c>
      <c r="D42" s="131" t="s">
        <v>451</v>
      </c>
      <c r="E42" s="132" t="s">
        <v>452</v>
      </c>
      <c r="F42" s="133"/>
      <c r="G42" s="134"/>
      <c r="H42" s="135">
        <v>47</v>
      </c>
      <c r="I42" s="136" t="s">
        <v>138</v>
      </c>
      <c r="J42" s="137" t="str">
        <f>IF(I42="","",VLOOKUP(I42,'[1]TS Lookup'!$B$2:$C$151,2,0))</f>
        <v>Planning of product realization</v>
      </c>
      <c r="K42" s="138"/>
      <c r="L42" s="128"/>
      <c r="M42" s="139" t="s">
        <v>408</v>
      </c>
      <c r="N42" s="140"/>
      <c r="O42" s="161">
        <v>6</v>
      </c>
      <c r="P42" s="129" t="s">
        <v>144</v>
      </c>
      <c r="Q42" s="137" t="str">
        <f>VLOOKUP(P42,'[1]MWM VDA Lookup'!$G$2:$H$62,2,0)</f>
        <v xml:space="preserve"> Are the resources for the realization of the product development planned?</v>
      </c>
      <c r="R42" s="142"/>
      <c r="S42" s="143" t="str">
        <f>IF(P42="--","--",VLOOKUP(P42,'[1]VDA 6.3 MWM'!$C$2:$E$65,2,0))</f>
        <v>--</v>
      </c>
      <c r="T42" s="140"/>
      <c r="U42" s="125" t="str">
        <f t="shared" si="0"/>
        <v>7.1</v>
      </c>
      <c r="V42" s="137"/>
      <c r="W42" s="103" t="str">
        <f>P42</f>
        <v>1.3</v>
      </c>
      <c r="X42" s="144" t="str">
        <f t="shared" si="1"/>
        <v xml:space="preserve">Using Formal APQP checklist or similar methods.                          TS 7.1, 7.3.3.1                       [APQP and Product Launch]                                             </v>
      </c>
    </row>
    <row r="43" spans="1:24" ht="33.75" hidden="1" customHeight="1">
      <c r="A43" s="128"/>
      <c r="B43" s="129" t="s">
        <v>408</v>
      </c>
      <c r="C43" s="130"/>
      <c r="D43" s="131" t="s">
        <v>408</v>
      </c>
      <c r="E43" s="132"/>
      <c r="F43" s="162"/>
      <c r="G43" s="134"/>
      <c r="H43" s="135">
        <v>48</v>
      </c>
      <c r="I43" s="136" t="s">
        <v>453</v>
      </c>
      <c r="J43" s="137" t="str">
        <f>IF(I43="","",VLOOKUP(I43,'[1]TS Lookup'!$B$2:$C$151,2,0))</f>
        <v>Planning of product realization - Supplemental</v>
      </c>
      <c r="K43" s="138"/>
      <c r="L43" s="128"/>
      <c r="M43" s="139" t="s">
        <v>408</v>
      </c>
      <c r="N43" s="140"/>
      <c r="O43" s="141"/>
      <c r="P43" s="129" t="s">
        <v>408</v>
      </c>
      <c r="Q43" s="137"/>
      <c r="R43" s="142"/>
      <c r="S43" s="143" t="str">
        <f>IF(P43="--","--",VLOOKUP(P43,'[1]VDA 6.3 MWM'!$C$2:$E$65,2,0))</f>
        <v>--</v>
      </c>
      <c r="T43" s="140"/>
      <c r="U43" s="125" t="str">
        <f t="shared" si="0"/>
        <v>7.1.1</v>
      </c>
      <c r="V43" s="137"/>
      <c r="X43" s="144" t="str">
        <f t="shared" si="1"/>
        <v>n/a</v>
      </c>
    </row>
    <row r="44" spans="1:24" ht="30" hidden="1" customHeight="1">
      <c r="A44" s="145"/>
      <c r="B44" s="146" t="s">
        <v>408</v>
      </c>
      <c r="C44" s="147"/>
      <c r="D44" s="148" t="s">
        <v>408</v>
      </c>
      <c r="E44" s="149"/>
      <c r="F44" s="163"/>
      <c r="G44" s="151"/>
      <c r="H44" s="152">
        <v>49</v>
      </c>
      <c r="I44" s="153" t="s">
        <v>454</v>
      </c>
      <c r="J44" s="154" t="str">
        <f>IF(I44="","",VLOOKUP(I44,'[1]TS Lookup'!$B$2:$C$151,2,0))</f>
        <v>Acceptance criteria</v>
      </c>
      <c r="K44" s="155"/>
      <c r="L44" s="145">
        <v>24</v>
      </c>
      <c r="M44" s="156" t="s">
        <v>455</v>
      </c>
      <c r="N44" s="157" t="str">
        <f>IF(M44="","",VLOOKUP(M44,'[1]Truck V7 lookup'!$B$2:$C$151,2,0))</f>
        <v>Acceptance Criteria: Attribute Sampling C=0</v>
      </c>
      <c r="O44" s="158"/>
      <c r="P44" s="146" t="s">
        <v>408</v>
      </c>
      <c r="Q44" s="154"/>
      <c r="R44" s="159"/>
      <c r="S44" s="160" t="str">
        <f>IF(P44="--","--",VLOOKUP(P44,'[1]VDA 6.3 MWM'!$C$2:$E$65,2,0))</f>
        <v>--</v>
      </c>
      <c r="T44" s="157"/>
      <c r="U44" s="125" t="str">
        <f t="shared" si="0"/>
        <v>7.1.2</v>
      </c>
      <c r="V44" s="154"/>
      <c r="X44" s="144" t="str">
        <f t="shared" si="1"/>
        <v>n/a</v>
      </c>
    </row>
    <row r="45" spans="1:24" ht="30" hidden="1" customHeight="1">
      <c r="A45" s="128"/>
      <c r="B45" s="129" t="s">
        <v>408</v>
      </c>
      <c r="C45" s="130"/>
      <c r="D45" s="131" t="s">
        <v>408</v>
      </c>
      <c r="E45" s="132"/>
      <c r="F45" s="162"/>
      <c r="G45" s="134"/>
      <c r="H45" s="135">
        <v>50</v>
      </c>
      <c r="I45" s="136" t="s">
        <v>454</v>
      </c>
      <c r="J45" s="137" t="str">
        <f>IF(I45="","",VLOOKUP(I45,'[1]TS Lookup'!$B$2:$C$151,2,0))</f>
        <v>Acceptance criteria</v>
      </c>
      <c r="K45" s="138"/>
      <c r="L45" s="128">
        <v>25</v>
      </c>
      <c r="M45" s="139" t="s">
        <v>456</v>
      </c>
      <c r="N45" s="140" t="str">
        <f>IF(M45="","",VLOOKUP(M45,'[1]Truck V7 lookup'!$B$2:$C$151,2,0))</f>
        <v>Verify (inspect) purchase material prior to release to production.  Formal written instructions, sampling plans</v>
      </c>
      <c r="O45" s="141"/>
      <c r="P45" s="129" t="s">
        <v>408</v>
      </c>
      <c r="Q45" s="137"/>
      <c r="R45" s="142"/>
      <c r="S45" s="143" t="str">
        <f>IF(P45="--","--",VLOOKUP(P45,'[1]VDA 6.3 MWM'!$C$2:$E$65,2,0))</f>
        <v>--</v>
      </c>
      <c r="T45" s="140"/>
      <c r="U45" s="125" t="str">
        <f t="shared" si="0"/>
        <v>7.1.2</v>
      </c>
      <c r="V45" s="137"/>
      <c r="X45" s="144" t="str">
        <f t="shared" si="1"/>
        <v>n/a</v>
      </c>
    </row>
    <row r="46" spans="1:24" ht="30" hidden="1" customHeight="1">
      <c r="A46" s="145"/>
      <c r="B46" s="146" t="s">
        <v>408</v>
      </c>
      <c r="C46" s="147"/>
      <c r="D46" s="148" t="s">
        <v>408</v>
      </c>
      <c r="E46" s="149"/>
      <c r="F46" s="163"/>
      <c r="G46" s="151"/>
      <c r="H46" s="152">
        <v>51</v>
      </c>
      <c r="I46" s="153" t="s">
        <v>457</v>
      </c>
      <c r="J46" s="154" t="str">
        <f>IF(I46="","",VLOOKUP(I46,'[1]TS Lookup'!$B$2:$C$151,2,0))</f>
        <v>Confidentiality</v>
      </c>
      <c r="K46" s="155"/>
      <c r="L46" s="145"/>
      <c r="M46" s="156" t="s">
        <v>408</v>
      </c>
      <c r="N46" s="157"/>
      <c r="O46" s="158"/>
      <c r="P46" s="146" t="s">
        <v>408</v>
      </c>
      <c r="Q46" s="154"/>
      <c r="R46" s="159"/>
      <c r="S46" s="160" t="str">
        <f>IF(P46="--","--",VLOOKUP(P46,'[1]VDA 6.3 MWM'!$C$2:$E$65,2,0))</f>
        <v>--</v>
      </c>
      <c r="T46" s="157"/>
      <c r="U46" s="125" t="str">
        <f t="shared" si="0"/>
        <v>7.1.3</v>
      </c>
      <c r="V46" s="154"/>
      <c r="X46" s="144" t="str">
        <f t="shared" si="1"/>
        <v>n/a</v>
      </c>
    </row>
    <row r="47" spans="1:24" ht="30" hidden="1" customHeight="1">
      <c r="A47" s="128"/>
      <c r="B47" s="129" t="s">
        <v>408</v>
      </c>
      <c r="C47" s="130"/>
      <c r="D47" s="131" t="s">
        <v>408</v>
      </c>
      <c r="E47" s="132"/>
      <c r="F47" s="162"/>
      <c r="G47" s="134"/>
      <c r="H47" s="135">
        <v>52</v>
      </c>
      <c r="I47" s="136" t="s">
        <v>458</v>
      </c>
      <c r="J47" s="137" t="str">
        <f>IF(I47="","",VLOOKUP(I47,'[1]TS Lookup'!$B$2:$C$151,2,0))</f>
        <v>Change control</v>
      </c>
      <c r="K47" s="138"/>
      <c r="L47" s="128"/>
      <c r="M47" s="139" t="s">
        <v>408</v>
      </c>
      <c r="N47" s="140"/>
      <c r="O47" s="141"/>
      <c r="P47" s="129" t="s">
        <v>408</v>
      </c>
      <c r="Q47" s="137"/>
      <c r="R47" s="142"/>
      <c r="S47" s="143" t="str">
        <f>IF(P47="--","--",VLOOKUP(P47,'[1]VDA 6.3 MWM'!$C$2:$E$65,2,0))</f>
        <v>--</v>
      </c>
      <c r="T47" s="140"/>
      <c r="U47" s="125" t="str">
        <f t="shared" si="0"/>
        <v>7.1.4</v>
      </c>
      <c r="V47" s="137"/>
      <c r="X47" s="144" t="str">
        <f t="shared" si="1"/>
        <v>n/a</v>
      </c>
    </row>
    <row r="48" spans="1:24" ht="33.75" hidden="1" customHeight="1">
      <c r="A48" s="145"/>
      <c r="B48" s="146" t="s">
        <v>408</v>
      </c>
      <c r="C48" s="147"/>
      <c r="D48" s="148" t="s">
        <v>408</v>
      </c>
      <c r="E48" s="149"/>
      <c r="F48" s="163"/>
      <c r="G48" s="151"/>
      <c r="H48" s="152">
        <v>53</v>
      </c>
      <c r="I48" s="153" t="s">
        <v>139</v>
      </c>
      <c r="J48" s="154" t="str">
        <f>IF(I48="","",VLOOKUP(I48,'[1]TS Lookup'!$B$2:$C$151,2,0))</f>
        <v>Customer-related processes</v>
      </c>
      <c r="K48" s="155"/>
      <c r="L48" s="145"/>
      <c r="M48" s="156" t="s">
        <v>408</v>
      </c>
      <c r="N48" s="157"/>
      <c r="O48" s="158"/>
      <c r="P48" s="146" t="s">
        <v>408</v>
      </c>
      <c r="Q48" s="154"/>
      <c r="R48" s="159"/>
      <c r="S48" s="160" t="str">
        <f>IF(P48="--","--",VLOOKUP(P48,'[1]VDA 6.3 MWM'!$C$2:$E$65,2,0))</f>
        <v>--</v>
      </c>
      <c r="T48" s="157"/>
      <c r="U48" s="125" t="str">
        <f t="shared" si="0"/>
        <v>7.2</v>
      </c>
      <c r="V48" s="154"/>
      <c r="X48" s="144" t="str">
        <f t="shared" si="1"/>
        <v>n/a</v>
      </c>
    </row>
    <row r="49" spans="1:24" ht="33.75" hidden="1" customHeight="1">
      <c r="A49" s="128"/>
      <c r="B49" s="129" t="s">
        <v>408</v>
      </c>
      <c r="C49" s="130"/>
      <c r="D49" s="131" t="s">
        <v>408</v>
      </c>
      <c r="E49" s="132"/>
      <c r="F49" s="162"/>
      <c r="G49" s="134"/>
      <c r="H49" s="135">
        <v>54</v>
      </c>
      <c r="I49" s="136" t="s">
        <v>459</v>
      </c>
      <c r="J49" s="137" t="str">
        <f>IF(I49="","",VLOOKUP(I49,'[1]TS Lookup'!$B$2:$C$151,2,0))</f>
        <v>Determination of requirements related to the product</v>
      </c>
      <c r="K49" s="138"/>
      <c r="L49" s="128"/>
      <c r="M49" s="139" t="s">
        <v>408</v>
      </c>
      <c r="N49" s="140"/>
      <c r="O49" s="161">
        <v>7</v>
      </c>
      <c r="P49" s="129" t="s">
        <v>145</v>
      </c>
      <c r="Q49" s="137" t="str">
        <f>VLOOKUP(P49,'[1]MWM VDA Lookup'!$G$2:$H$62,2,0)</f>
        <v xml:space="preserve"> Have the product requirements been determined and considered?</v>
      </c>
      <c r="R49" s="142"/>
      <c r="S49" s="143" t="str">
        <f>IF(P49="--","--",VLOOKUP(P49,'[1]VDA 6.3 MWM'!$C$2:$E$65,2,0))</f>
        <v>--</v>
      </c>
      <c r="T49" s="140"/>
      <c r="U49" s="125" t="str">
        <f t="shared" si="0"/>
        <v>7.2.1</v>
      </c>
      <c r="V49" s="137"/>
      <c r="W49" s="103" t="str">
        <f>P49</f>
        <v>1.4</v>
      </c>
      <c r="X49" s="144" t="str">
        <f t="shared" si="1"/>
        <v>n/a</v>
      </c>
    </row>
    <row r="50" spans="1:24" ht="30" hidden="1" customHeight="1">
      <c r="A50" s="128"/>
      <c r="B50" s="129" t="s">
        <v>408</v>
      </c>
      <c r="C50" s="130"/>
      <c r="D50" s="131" t="s">
        <v>408</v>
      </c>
      <c r="E50" s="132"/>
      <c r="F50" s="133"/>
      <c r="G50" s="134"/>
      <c r="H50" s="135">
        <v>56</v>
      </c>
      <c r="I50" s="136" t="s">
        <v>460</v>
      </c>
      <c r="J50" s="137" t="str">
        <f>IF(I50="","",VLOOKUP(I50,'[1]TS Lookup'!$B$2:$C$151,2,0))</f>
        <v>Customer-designated special characteristics</v>
      </c>
      <c r="K50" s="138"/>
      <c r="L50" s="128"/>
      <c r="M50" s="139" t="s">
        <v>408</v>
      </c>
      <c r="N50" s="140"/>
      <c r="O50" s="141"/>
      <c r="P50" s="129" t="s">
        <v>408</v>
      </c>
      <c r="Q50" s="137"/>
      <c r="R50" s="142"/>
      <c r="S50" s="143" t="str">
        <f>IF(P50="--","--",VLOOKUP(P50,'[1]VDA 6.3 MWM'!$C$2:$E$65,2,0))</f>
        <v>--</v>
      </c>
      <c r="T50" s="140"/>
      <c r="U50" s="125" t="str">
        <f t="shared" si="0"/>
        <v>7.2.1.1</v>
      </c>
      <c r="V50" s="137"/>
      <c r="X50" s="144" t="str">
        <f t="shared" si="1"/>
        <v>n/a</v>
      </c>
    </row>
    <row r="51" spans="1:24" ht="30" hidden="1" customHeight="1">
      <c r="A51" s="145"/>
      <c r="B51" s="146" t="s">
        <v>408</v>
      </c>
      <c r="C51" s="147"/>
      <c r="D51" s="148" t="s">
        <v>408</v>
      </c>
      <c r="E51" s="149"/>
      <c r="F51" s="150"/>
      <c r="G51" s="151"/>
      <c r="H51" s="152">
        <v>57</v>
      </c>
      <c r="I51" s="153" t="s">
        <v>461</v>
      </c>
      <c r="J51" s="154" t="str">
        <f>IF(I51="","",VLOOKUP(I51,'[1]TS Lookup'!$B$2:$C$151,2,0))</f>
        <v>Review of requirements related to the product</v>
      </c>
      <c r="K51" s="155"/>
      <c r="L51" s="145"/>
      <c r="M51" s="156" t="s">
        <v>408</v>
      </c>
      <c r="N51" s="157"/>
      <c r="O51" s="158"/>
      <c r="P51" s="146" t="s">
        <v>408</v>
      </c>
      <c r="Q51" s="154"/>
      <c r="R51" s="159"/>
      <c r="S51" s="160" t="str">
        <f>IF(P51="--","--",VLOOKUP(P51,'[1]VDA 6.3 MWM'!$C$2:$E$65,2,0))</f>
        <v>--</v>
      </c>
      <c r="T51" s="157"/>
      <c r="U51" s="125" t="str">
        <f t="shared" si="0"/>
        <v>7.2.2</v>
      </c>
      <c r="V51" s="154"/>
      <c r="X51" s="144" t="str">
        <f t="shared" si="1"/>
        <v>n/a</v>
      </c>
    </row>
    <row r="52" spans="1:24" ht="30" hidden="1" customHeight="1">
      <c r="A52" s="128"/>
      <c r="B52" s="129" t="s">
        <v>408</v>
      </c>
      <c r="C52" s="130"/>
      <c r="D52" s="131" t="s">
        <v>408</v>
      </c>
      <c r="E52" s="132"/>
      <c r="F52" s="133"/>
      <c r="G52" s="134"/>
      <c r="H52" s="135">
        <v>58</v>
      </c>
      <c r="I52" s="136" t="s">
        <v>462</v>
      </c>
      <c r="J52" s="137" t="str">
        <f>IF(I52="","",VLOOKUP(I52,'[1]TS Lookup'!$B$2:$C$151,2,0))</f>
        <v>Review of requirements related to the product - Supplemental</v>
      </c>
      <c r="K52" s="138"/>
      <c r="L52" s="128"/>
      <c r="M52" s="139" t="s">
        <v>408</v>
      </c>
      <c r="N52" s="140"/>
      <c r="O52" s="141"/>
      <c r="P52" s="129" t="s">
        <v>408</v>
      </c>
      <c r="Q52" s="137"/>
      <c r="R52" s="142"/>
      <c r="S52" s="143" t="str">
        <f>IF(P52="--","--",VLOOKUP(P52,'[1]VDA 6.3 MWM'!$C$2:$E$65,2,0))</f>
        <v>--</v>
      </c>
      <c r="T52" s="140"/>
      <c r="U52" s="125" t="str">
        <f t="shared" si="0"/>
        <v>7.2.2.1</v>
      </c>
      <c r="V52" s="137"/>
      <c r="X52" s="144" t="str">
        <f t="shared" si="1"/>
        <v>n/a</v>
      </c>
    </row>
    <row r="53" spans="1:24" ht="30" hidden="1" customHeight="1">
      <c r="A53" s="145"/>
      <c r="B53" s="146" t="s">
        <v>408</v>
      </c>
      <c r="C53" s="147"/>
      <c r="D53" s="148" t="s">
        <v>408</v>
      </c>
      <c r="E53" s="149"/>
      <c r="F53" s="150"/>
      <c r="G53" s="151"/>
      <c r="H53" s="152">
        <v>62</v>
      </c>
      <c r="I53" s="153" t="s">
        <v>463</v>
      </c>
      <c r="J53" s="154" t="str">
        <f>IF(I53="","",VLOOKUP(I53,'[1]TS Lookup'!$B$2:$C$151,2,0))</f>
        <v>Customer communication - Supplemental</v>
      </c>
      <c r="K53" s="155"/>
      <c r="L53" s="145"/>
      <c r="M53" s="156" t="s">
        <v>408</v>
      </c>
      <c r="N53" s="157"/>
      <c r="O53" s="158"/>
      <c r="P53" s="146" t="s">
        <v>408</v>
      </c>
      <c r="Q53" s="154"/>
      <c r="R53" s="159"/>
      <c r="S53" s="160" t="str">
        <f>IF(P53="--","--",VLOOKUP(P53,'[1]VDA 6.3 MWM'!$C$2:$E$65,2,0))</f>
        <v>--</v>
      </c>
      <c r="T53" s="157"/>
      <c r="U53" s="125" t="str">
        <f t="shared" si="0"/>
        <v>7.2.3.1</v>
      </c>
      <c r="V53" s="154"/>
      <c r="X53" s="144" t="str">
        <f t="shared" si="1"/>
        <v>n/a</v>
      </c>
    </row>
    <row r="54" spans="1:24" ht="30" hidden="1" customHeight="1">
      <c r="A54" s="145"/>
      <c r="B54" s="146" t="s">
        <v>408</v>
      </c>
      <c r="C54" s="147">
        <v>16</v>
      </c>
      <c r="D54" s="148" t="s">
        <v>446</v>
      </c>
      <c r="E54" s="149" t="s">
        <v>447</v>
      </c>
      <c r="F54" s="163"/>
      <c r="G54" s="151"/>
      <c r="H54" s="152">
        <v>63</v>
      </c>
      <c r="I54" s="153" t="s">
        <v>464</v>
      </c>
      <c r="J54" s="154" t="str">
        <f>IF(I54="","",VLOOKUP(I54,'[1]TS Lookup'!$B$2:$C$151,2,0))</f>
        <v>Design and development</v>
      </c>
      <c r="K54" s="155" t="s">
        <v>448</v>
      </c>
      <c r="L54" s="145">
        <v>36</v>
      </c>
      <c r="M54" s="156" t="s">
        <v>449</v>
      </c>
      <c r="N54" s="157" t="str">
        <f>IF(M54="","",VLOOKUP(M54,'[1]Truck V7 lookup'!$B$2:$C$151,2,0))</f>
        <v>Process Flow Diagrams</v>
      </c>
      <c r="O54" s="158"/>
      <c r="P54" s="146" t="s">
        <v>408</v>
      </c>
      <c r="Q54" s="154"/>
      <c r="R54" s="159"/>
      <c r="S54" s="160" t="str">
        <f>IF(P54="--","--",VLOOKUP(P54,'[1]VDA 6.3 MWM'!$C$2:$E$65,2,0))</f>
        <v>--</v>
      </c>
      <c r="T54" s="157"/>
      <c r="U54" s="125" t="str">
        <f t="shared" si="0"/>
        <v>7.3</v>
      </c>
      <c r="V54" s="154"/>
      <c r="X54" s="144" t="str">
        <f t="shared" si="1"/>
        <v>Flow chart &amp; document processing method.                 TS 7.3.6.3                          PPAP 4.0  2.2.5</v>
      </c>
    </row>
    <row r="55" spans="1:24" ht="30" hidden="1" customHeight="1">
      <c r="A55" s="128"/>
      <c r="B55" s="129" t="s">
        <v>408</v>
      </c>
      <c r="C55" s="130"/>
      <c r="D55" s="131" t="s">
        <v>408</v>
      </c>
      <c r="E55" s="132"/>
      <c r="F55" s="162"/>
      <c r="G55" s="134"/>
      <c r="H55" s="135">
        <v>64</v>
      </c>
      <c r="I55" s="136" t="s">
        <v>465</v>
      </c>
      <c r="J55" s="137" t="str">
        <f>IF(I55="","",VLOOKUP(I55,'[1]TS Lookup'!$B$2:$C$151,2,0))</f>
        <v>Design and development planning</v>
      </c>
      <c r="K55" s="138"/>
      <c r="L55" s="128"/>
      <c r="M55" s="139" t="s">
        <v>408</v>
      </c>
      <c r="N55" s="140"/>
      <c r="O55" s="141"/>
      <c r="P55" s="129" t="s">
        <v>408</v>
      </c>
      <c r="Q55" s="137"/>
      <c r="R55" s="142"/>
      <c r="S55" s="143" t="str">
        <f>IF(P55="--","--",VLOOKUP(P55,'[1]VDA 6.3 MWM'!$C$2:$E$65,2,0))</f>
        <v>--</v>
      </c>
      <c r="T55" s="140"/>
      <c r="U55" s="125" t="str">
        <f t="shared" si="0"/>
        <v>7.3.1</v>
      </c>
      <c r="V55" s="137"/>
      <c r="X55" s="144" t="str">
        <f t="shared" si="1"/>
        <v>n/a</v>
      </c>
    </row>
    <row r="56" spans="1:24" ht="30" hidden="1" customHeight="1">
      <c r="A56" s="145"/>
      <c r="B56" s="146" t="s">
        <v>408</v>
      </c>
      <c r="C56" s="147"/>
      <c r="D56" s="148" t="s">
        <v>408</v>
      </c>
      <c r="E56" s="149"/>
      <c r="F56" s="163"/>
      <c r="G56" s="151"/>
      <c r="H56" s="152">
        <v>66</v>
      </c>
      <c r="I56" s="153" t="s">
        <v>466</v>
      </c>
      <c r="J56" s="154" t="str">
        <f>IF(I56="","",VLOOKUP(I56,'[1]TS Lookup'!$B$2:$C$151,2,0))</f>
        <v>Design and development inputs</v>
      </c>
      <c r="K56" s="155"/>
      <c r="L56" s="145"/>
      <c r="M56" s="156" t="s">
        <v>408</v>
      </c>
      <c r="N56" s="157"/>
      <c r="O56" s="158"/>
      <c r="P56" s="146" t="s">
        <v>408</v>
      </c>
      <c r="Q56" s="154"/>
      <c r="R56" s="159"/>
      <c r="S56" s="160" t="str">
        <f>IF(P56="--","--",VLOOKUP(P56,'[1]VDA 6.3 MWM'!$C$2:$E$65,2,0))</f>
        <v>--</v>
      </c>
      <c r="T56" s="157"/>
      <c r="U56" s="125" t="str">
        <f t="shared" si="0"/>
        <v>7.3.2</v>
      </c>
      <c r="V56" s="154"/>
      <c r="X56" s="144" t="str">
        <f t="shared" si="1"/>
        <v>n/a</v>
      </c>
    </row>
    <row r="57" spans="1:24" ht="42.75" hidden="1" customHeight="1">
      <c r="A57" s="128"/>
      <c r="B57" s="129" t="s">
        <v>408</v>
      </c>
      <c r="C57" s="130"/>
      <c r="D57" s="131" t="s">
        <v>408</v>
      </c>
      <c r="E57" s="132"/>
      <c r="F57" s="162"/>
      <c r="G57" s="134"/>
      <c r="H57" s="135">
        <v>67</v>
      </c>
      <c r="I57" s="136" t="s">
        <v>467</v>
      </c>
      <c r="J57" s="137" t="str">
        <f>IF(I57="","",VLOOKUP(I57,'[1]TS Lookup'!$B$2:$C$151,2,0))</f>
        <v>Product design input</v>
      </c>
      <c r="K57" s="138"/>
      <c r="L57" s="128"/>
      <c r="M57" s="139" t="s">
        <v>408</v>
      </c>
      <c r="N57" s="140"/>
      <c r="O57" s="141"/>
      <c r="P57" s="129" t="s">
        <v>408</v>
      </c>
      <c r="Q57" s="137"/>
      <c r="R57" s="142"/>
      <c r="S57" s="143" t="str">
        <f>IF(P57="--","--",VLOOKUP(P57,'[1]VDA 6.3 MWM'!$C$2:$E$65,2,0))</f>
        <v>--</v>
      </c>
      <c r="T57" s="140"/>
      <c r="U57" s="125" t="str">
        <f t="shared" si="0"/>
        <v>7.3.2.1</v>
      </c>
      <c r="V57" s="137"/>
      <c r="X57" s="144" t="str">
        <f t="shared" si="1"/>
        <v>n/a</v>
      </c>
    </row>
    <row r="58" spans="1:24" ht="30" hidden="1" customHeight="1">
      <c r="A58" s="145"/>
      <c r="B58" s="146" t="s">
        <v>408</v>
      </c>
      <c r="C58" s="147"/>
      <c r="D58" s="148" t="s">
        <v>408</v>
      </c>
      <c r="E58" s="149"/>
      <c r="F58" s="163"/>
      <c r="G58" s="151"/>
      <c r="H58" s="152">
        <v>68</v>
      </c>
      <c r="I58" s="153" t="s">
        <v>468</v>
      </c>
      <c r="J58" s="154" t="str">
        <f>IF(I58="","",VLOOKUP(I58,'[1]TS Lookup'!$B$2:$C$151,2,0))</f>
        <v>Manufacturing process design input</v>
      </c>
      <c r="K58" s="155"/>
      <c r="L58" s="145"/>
      <c r="M58" s="156" t="s">
        <v>408</v>
      </c>
      <c r="N58" s="157"/>
      <c r="O58" s="164">
        <v>19</v>
      </c>
      <c r="P58" s="146" t="s">
        <v>6</v>
      </c>
      <c r="Q58" s="154" t="str">
        <f>VLOOKUP(P58,'[1]MWM VDA Lookup'!$G$2:$H$62,2,0)</f>
        <v xml:space="preserve"> Have the process requirements been determined and considered?</v>
      </c>
      <c r="R58" s="159"/>
      <c r="S58" s="160" t="str">
        <f>IF(P58="--","--",VLOOKUP(P58,'[1]VDA 6.3 MWM'!$C$2:$E$65,2,0))</f>
        <v>--</v>
      </c>
      <c r="T58" s="157"/>
      <c r="U58" s="125" t="str">
        <f t="shared" si="0"/>
        <v>7.3.2.2</v>
      </c>
      <c r="V58" s="154"/>
      <c r="W58" s="103" t="str">
        <f>P58</f>
        <v>3.4</v>
      </c>
      <c r="X58" s="144" t="str">
        <f t="shared" si="1"/>
        <v>n/a</v>
      </c>
    </row>
    <row r="59" spans="1:24" ht="30" hidden="1" customHeight="1">
      <c r="A59" s="145"/>
      <c r="B59" s="146" t="s">
        <v>408</v>
      </c>
      <c r="C59" s="147">
        <v>22</v>
      </c>
      <c r="D59" s="148" t="s">
        <v>469</v>
      </c>
      <c r="E59" s="149" t="s">
        <v>470</v>
      </c>
      <c r="F59" s="150"/>
      <c r="G59" s="151"/>
      <c r="H59" s="152">
        <v>69</v>
      </c>
      <c r="I59" s="153" t="s">
        <v>471</v>
      </c>
      <c r="J59" s="154" t="str">
        <f>IF(I59="","",VLOOKUP(I59,'[1]TS Lookup'!$B$2:$C$151,2,0))</f>
        <v>Special characteristics</v>
      </c>
      <c r="K59" s="155" t="s">
        <v>472</v>
      </c>
      <c r="L59" s="145">
        <v>38</v>
      </c>
      <c r="M59" s="156" t="s">
        <v>473</v>
      </c>
      <c r="N59" s="157" t="str">
        <f>IF(M59="","",VLOOKUP(M59,'[1]Truck V7 lookup'!$B$2:$C$151,2,0))</f>
        <v>Develop Process FMEA's</v>
      </c>
      <c r="O59" s="164">
        <v>22</v>
      </c>
      <c r="P59" s="146" t="s">
        <v>8</v>
      </c>
      <c r="Q59" s="154" t="str">
        <f>VLOOKUP(P59,'[1]MWM VDA Lookup'!$G$2:$H$62,2,0)</f>
        <v xml:space="preserve"> Is the process FMEA raised and are improvement measures established?</v>
      </c>
      <c r="R59" s="159"/>
      <c r="S59" s="160" t="str">
        <f>IF(P59="--","--",VLOOKUP(P59,'[1]VDA 6.3 MWM'!$C$2:$E$65,2,0))</f>
        <v>--</v>
      </c>
      <c r="T59" s="157"/>
      <c r="U59" s="125" t="str">
        <f t="shared" si="0"/>
        <v>7.3.2.3</v>
      </c>
      <c r="V59" s="154"/>
      <c r="X59" s="144" t="str">
        <f t="shared" si="1"/>
        <v>Perform PFMEA studies and identify Special Characteristics                         TS 7.3.2.3                            PPAP 4.0  2.2.6</v>
      </c>
    </row>
    <row r="60" spans="1:24" ht="30" hidden="1" customHeight="1">
      <c r="A60" s="128">
        <v>15</v>
      </c>
      <c r="B60" s="129" t="s">
        <v>474</v>
      </c>
      <c r="C60" s="130">
        <v>73</v>
      </c>
      <c r="D60" s="131" t="s">
        <v>408</v>
      </c>
      <c r="E60" s="132" t="s">
        <v>475</v>
      </c>
      <c r="F60" s="133"/>
      <c r="G60" s="134"/>
      <c r="H60" s="135">
        <v>70</v>
      </c>
      <c r="I60" s="136" t="s">
        <v>471</v>
      </c>
      <c r="J60" s="137" t="str">
        <f>IF(I60="","",VLOOKUP(I60,'[1]TS Lookup'!$B$2:$C$151,2,0))</f>
        <v>Special characteristics</v>
      </c>
      <c r="K60" s="138" t="s">
        <v>472</v>
      </c>
      <c r="L60" s="128">
        <v>39</v>
      </c>
      <c r="M60" s="139" t="s">
        <v>473</v>
      </c>
      <c r="N60" s="140" t="str">
        <f>IF(M60="","",VLOOKUP(M60,'[1]Truck V7 lookup'!$B$2:$C$151,2,0))</f>
        <v>Develop Process FMEA's</v>
      </c>
      <c r="O60" s="141"/>
      <c r="P60" s="129" t="s">
        <v>408</v>
      </c>
      <c r="Q60" s="137"/>
      <c r="R60" s="142"/>
      <c r="S60" s="143" t="str">
        <f>IF(P60="--","--",VLOOKUP(P60,'[1]VDA 6.3 MWM'!$C$2:$E$65,2,0))</f>
        <v>--</v>
      </c>
      <c r="T60" s="140"/>
      <c r="U60" s="125" t="str">
        <f t="shared" si="0"/>
        <v>7.3.2.3</v>
      </c>
      <c r="V60" s="137"/>
      <c r="X60" s="144" t="str">
        <f t="shared" si="1"/>
        <v>Review of International Critical and Special Char. Analysis Worksheet</v>
      </c>
    </row>
    <row r="61" spans="1:24" ht="30" hidden="1" customHeight="1">
      <c r="A61" s="145"/>
      <c r="B61" s="146" t="s">
        <v>408</v>
      </c>
      <c r="C61" s="147">
        <v>20</v>
      </c>
      <c r="D61" s="148" t="s">
        <v>451</v>
      </c>
      <c r="E61" s="149" t="s">
        <v>452</v>
      </c>
      <c r="F61" s="150"/>
      <c r="G61" s="151"/>
      <c r="H61" s="152">
        <v>73</v>
      </c>
      <c r="I61" s="153" t="s">
        <v>476</v>
      </c>
      <c r="J61" s="154" t="str">
        <f>IF(I61="","",VLOOKUP(I61,'[1]TS Lookup'!$B$2:$C$151,2,0))</f>
        <v>Product design outputs - Supplemental</v>
      </c>
      <c r="K61" s="155"/>
      <c r="L61" s="145"/>
      <c r="M61" s="156" t="s">
        <v>408</v>
      </c>
      <c r="N61" s="157"/>
      <c r="O61" s="164">
        <v>17</v>
      </c>
      <c r="P61" s="146" t="s">
        <v>4</v>
      </c>
      <c r="Q61" s="154" t="str">
        <f>VLOOKUP(P61,'[1]MWM VDA Lookup'!$G$2:$H$62,2,0)</f>
        <v xml:space="preserve"> Is a process development plan available and are the targets maintained?</v>
      </c>
      <c r="R61" s="159"/>
      <c r="S61" s="160" t="str">
        <f>IF(P61="--","--",VLOOKUP(P61,'[1]VDA 6.3 MWM'!$C$2:$E$65,2,0))</f>
        <v>--</v>
      </c>
      <c r="T61" s="157"/>
      <c r="U61" s="125" t="str">
        <f t="shared" si="0"/>
        <v>7.3.3.1</v>
      </c>
      <c r="V61" s="154"/>
      <c r="W61" s="103" t="str">
        <f t="shared" ref="W61:W67" si="2">P61</f>
        <v>3.2</v>
      </c>
      <c r="X61" s="144" t="str">
        <f t="shared" si="1"/>
        <v xml:space="preserve">Using Formal APQP checklist or similar methods.                          TS 7.1, 7.3.3.1                       [APQP and Product Launch]                                             </v>
      </c>
    </row>
    <row r="62" spans="1:24" ht="30" hidden="1" customHeight="1">
      <c r="A62" s="145"/>
      <c r="B62" s="146" t="s">
        <v>408</v>
      </c>
      <c r="C62" s="147"/>
      <c r="D62" s="148" t="s">
        <v>408</v>
      </c>
      <c r="E62" s="149"/>
      <c r="F62" s="163"/>
      <c r="G62" s="151"/>
      <c r="H62" s="152">
        <v>74</v>
      </c>
      <c r="I62" s="153" t="s">
        <v>477</v>
      </c>
      <c r="J62" s="154" t="str">
        <f>IF(I62="","",VLOOKUP(I62,'[1]TS Lookup'!$B$2:$C$151,2,0))</f>
        <v>Manufacturing process design output</v>
      </c>
      <c r="K62" s="155"/>
      <c r="L62" s="145"/>
      <c r="M62" s="156" t="s">
        <v>408</v>
      </c>
      <c r="N62" s="157"/>
      <c r="O62" s="164">
        <v>18</v>
      </c>
      <c r="P62" s="146" t="s">
        <v>5</v>
      </c>
      <c r="Q62" s="154" t="str">
        <f>VLOOKUP(P62,'[1]MWM VDA Lookup'!$G$2:$H$62,2,0)</f>
        <v xml:space="preserve"> Are the resources for the realization of serial production planned?</v>
      </c>
      <c r="R62" s="159"/>
      <c r="S62" s="160" t="str">
        <f>IF(P62="--","--",VLOOKUP(P62,'[1]VDA 6.3 MWM'!$C$2:$E$65,2,0))</f>
        <v>--</v>
      </c>
      <c r="T62" s="157"/>
      <c r="U62" s="125" t="str">
        <f t="shared" si="0"/>
        <v>7.3.3.2</v>
      </c>
      <c r="V62" s="154"/>
      <c r="W62" s="103" t="str">
        <f t="shared" si="2"/>
        <v>3.3</v>
      </c>
      <c r="X62" s="144" t="str">
        <f t="shared" si="1"/>
        <v>n/a</v>
      </c>
    </row>
    <row r="63" spans="1:24" ht="30" hidden="1" customHeight="1">
      <c r="A63" s="128"/>
      <c r="B63" s="129" t="s">
        <v>408</v>
      </c>
      <c r="C63" s="130"/>
      <c r="D63" s="131" t="s">
        <v>408</v>
      </c>
      <c r="E63" s="132"/>
      <c r="F63" s="162"/>
      <c r="G63" s="134"/>
      <c r="H63" s="135">
        <v>75</v>
      </c>
      <c r="I63" s="136" t="s">
        <v>477</v>
      </c>
      <c r="J63" s="137" t="str">
        <f>IF(I63="","",VLOOKUP(I63,'[1]TS Lookup'!$B$2:$C$151,2,0))</f>
        <v>Manufacturing process design output</v>
      </c>
      <c r="K63" s="138"/>
      <c r="L63" s="128"/>
      <c r="M63" s="139" t="s">
        <v>408</v>
      </c>
      <c r="N63" s="140"/>
      <c r="O63" s="161">
        <v>21</v>
      </c>
      <c r="P63" s="129" t="s">
        <v>8</v>
      </c>
      <c r="Q63" s="137" t="str">
        <f>VLOOKUP(P63,'[1]MWM VDA Lookup'!$G$2:$H$62,2,0)</f>
        <v xml:space="preserve"> Is the process FMEA raised and are improvement measures established?</v>
      </c>
      <c r="R63" s="142"/>
      <c r="S63" s="143" t="str">
        <f>IF(P63="--","--",VLOOKUP(P63,'[1]VDA 6.3 MWM'!$C$2:$E$65,2,0))</f>
        <v>--</v>
      </c>
      <c r="T63" s="140"/>
      <c r="U63" s="125" t="str">
        <f t="shared" si="0"/>
        <v>7.3.3.2</v>
      </c>
      <c r="V63" s="137"/>
      <c r="W63" s="103" t="str">
        <f t="shared" si="2"/>
        <v>3.6</v>
      </c>
      <c r="X63" s="144" t="str">
        <f t="shared" si="1"/>
        <v>n/a</v>
      </c>
    </row>
    <row r="64" spans="1:24" ht="30" hidden="1" customHeight="1">
      <c r="A64" s="145"/>
      <c r="B64" s="146" t="s">
        <v>408</v>
      </c>
      <c r="C64" s="147"/>
      <c r="D64" s="148" t="s">
        <v>408</v>
      </c>
      <c r="E64" s="149"/>
      <c r="F64" s="163"/>
      <c r="G64" s="151"/>
      <c r="H64" s="152">
        <v>76</v>
      </c>
      <c r="I64" s="153" t="s">
        <v>477</v>
      </c>
      <c r="J64" s="154" t="str">
        <f>IF(I64="","",VLOOKUP(I64,'[1]TS Lookup'!$B$2:$C$151,2,0))</f>
        <v>Manufacturing process design output</v>
      </c>
      <c r="K64" s="155"/>
      <c r="L64" s="145"/>
      <c r="M64" s="156" t="s">
        <v>408</v>
      </c>
      <c r="N64" s="157"/>
      <c r="O64" s="164">
        <v>23</v>
      </c>
      <c r="P64" s="146" t="s">
        <v>414</v>
      </c>
      <c r="Q64" s="154" t="str">
        <f>VLOOKUP(P64,'[1]MWM VDA Lookup'!$G$2:$H$62,2,0)</f>
        <v xml:space="preserve"> Is the process FMEA updated when amendments are made during the project process and are the established measures implemented?</v>
      </c>
      <c r="R64" s="159"/>
      <c r="S64" s="160" t="str">
        <f>IF(P64="--","--",VLOOKUP(P64,'[1]VDA 6.3 MWM'!$C$2:$E$65,2,0))</f>
        <v>--</v>
      </c>
      <c r="T64" s="157"/>
      <c r="U64" s="125" t="str">
        <f t="shared" si="0"/>
        <v>7.3.3.2</v>
      </c>
      <c r="V64" s="154"/>
      <c r="W64" s="103" t="str">
        <f t="shared" si="2"/>
        <v>4.1</v>
      </c>
      <c r="X64" s="144" t="str">
        <f t="shared" si="1"/>
        <v>n/a</v>
      </c>
    </row>
    <row r="65" spans="1:24" ht="30" hidden="1" customHeight="1">
      <c r="A65" s="128"/>
      <c r="B65" s="129" t="s">
        <v>408</v>
      </c>
      <c r="C65" s="130"/>
      <c r="D65" s="131" t="s">
        <v>408</v>
      </c>
      <c r="E65" s="132"/>
      <c r="F65" s="162"/>
      <c r="G65" s="134"/>
      <c r="H65" s="135">
        <v>77</v>
      </c>
      <c r="I65" s="136" t="s">
        <v>477</v>
      </c>
      <c r="J65" s="137" t="str">
        <f>IF(I65="","",VLOOKUP(I65,'[1]TS Lookup'!$B$2:$C$151,2,0))</f>
        <v>Manufacturing process design output</v>
      </c>
      <c r="K65" s="138"/>
      <c r="L65" s="128"/>
      <c r="M65" s="139" t="s">
        <v>408</v>
      </c>
      <c r="N65" s="140"/>
      <c r="O65" s="161">
        <v>24</v>
      </c>
      <c r="P65" s="129" t="s">
        <v>478</v>
      </c>
      <c r="Q65" s="137" t="str">
        <f>VLOOKUP(P65,'[1]MWM VDA Lookup'!$G$2:$H$62,2,0)</f>
        <v xml:space="preserve"> Is a quality plan prepared? </v>
      </c>
      <c r="R65" s="142"/>
      <c r="S65" s="143" t="str">
        <f>IF(P65="--","--",VLOOKUP(P65,'[1]VDA 6.3 MWM'!$C$2:$E$65,2,0))</f>
        <v>--</v>
      </c>
      <c r="T65" s="140"/>
      <c r="U65" s="125" t="str">
        <f t="shared" si="0"/>
        <v>7.3.3.2</v>
      </c>
      <c r="V65" s="137"/>
      <c r="W65" s="103" t="str">
        <f t="shared" si="2"/>
        <v>4.2</v>
      </c>
      <c r="X65" s="144" t="str">
        <f t="shared" si="1"/>
        <v>n/a</v>
      </c>
    </row>
    <row r="66" spans="1:24" ht="30" hidden="1" customHeight="1">
      <c r="A66" s="145"/>
      <c r="B66" s="146" t="s">
        <v>408</v>
      </c>
      <c r="C66" s="147"/>
      <c r="D66" s="148" t="s">
        <v>408</v>
      </c>
      <c r="E66" s="149"/>
      <c r="F66" s="163"/>
      <c r="G66" s="151"/>
      <c r="H66" s="152">
        <v>78</v>
      </c>
      <c r="I66" s="153" t="s">
        <v>477</v>
      </c>
      <c r="J66" s="154" t="str">
        <f>IF(I66="","",VLOOKUP(I66,'[1]TS Lookup'!$B$2:$C$151,2,0))</f>
        <v>Manufacturing process design output</v>
      </c>
      <c r="K66" s="155"/>
      <c r="L66" s="145"/>
      <c r="M66" s="156" t="s">
        <v>408</v>
      </c>
      <c r="N66" s="157"/>
      <c r="O66" s="164">
        <v>16</v>
      </c>
      <c r="P66" s="146" t="s">
        <v>3</v>
      </c>
      <c r="Q66" s="154" t="str">
        <f>VLOOKUP(P66,'[1]MWM VDA Lookup'!$G$2:$H$62,2,0)</f>
        <v xml:space="preserve"> Are the product requirements available? </v>
      </c>
      <c r="R66" s="159"/>
      <c r="S66" s="160" t="str">
        <f>IF(P66="--","--",VLOOKUP(P66,'[1]VDA 6.3 MWM'!$C$2:$E$65,2,0))</f>
        <v>--</v>
      </c>
      <c r="T66" s="157"/>
      <c r="U66" s="125" t="str">
        <f t="shared" ref="U66:U129" si="3">I66</f>
        <v>7.3.3.2</v>
      </c>
      <c r="V66" s="154"/>
      <c r="W66" s="103" t="str">
        <f t="shared" si="2"/>
        <v>3.1</v>
      </c>
      <c r="X66" s="144" t="str">
        <f t="shared" ref="X66:X129" si="4">IF(E66="","n/a",E66)</f>
        <v>n/a</v>
      </c>
    </row>
    <row r="67" spans="1:24" ht="30" hidden="1" customHeight="1">
      <c r="A67" s="128"/>
      <c r="B67" s="129" t="s">
        <v>408</v>
      </c>
      <c r="C67" s="130"/>
      <c r="D67" s="131" t="s">
        <v>408</v>
      </c>
      <c r="E67" s="132"/>
      <c r="F67" s="162"/>
      <c r="G67" s="134"/>
      <c r="H67" s="135">
        <v>79</v>
      </c>
      <c r="I67" s="136" t="s">
        <v>477</v>
      </c>
      <c r="J67" s="137" t="str">
        <f>IF(I67="","",VLOOKUP(I67,'[1]TS Lookup'!$B$2:$C$151,2,0))</f>
        <v>Manufacturing process design output</v>
      </c>
      <c r="K67" s="138"/>
      <c r="L67" s="128"/>
      <c r="M67" s="139" t="s">
        <v>408</v>
      </c>
      <c r="N67" s="140"/>
      <c r="O67" s="161">
        <v>31</v>
      </c>
      <c r="P67" s="129" t="s">
        <v>442</v>
      </c>
      <c r="Q67" s="137" t="str">
        <f>VLOOKUP(P67,'[1]MWM VDA Lookup'!$G$2:$H$62,2,0)</f>
        <v xml:space="preserve"> Are the required resources available? </v>
      </c>
      <c r="R67" s="142"/>
      <c r="S67" s="143" t="str">
        <f>IF(P67="--","--",VLOOKUP(P67,'[1]VDA 6.3 MWM'!$C$2:$E$65,2,0))</f>
        <v>--</v>
      </c>
      <c r="T67" s="140"/>
      <c r="U67" s="125" t="str">
        <f t="shared" si="3"/>
        <v>7.3.3.2</v>
      </c>
      <c r="V67" s="137"/>
      <c r="W67" s="103" t="str">
        <f t="shared" si="2"/>
        <v>4.6</v>
      </c>
      <c r="X67" s="144" t="str">
        <f t="shared" si="4"/>
        <v>n/a</v>
      </c>
    </row>
    <row r="68" spans="1:24" ht="30" hidden="1" customHeight="1">
      <c r="A68" s="145"/>
      <c r="B68" s="146" t="s">
        <v>408</v>
      </c>
      <c r="C68" s="147"/>
      <c r="D68" s="148" t="s">
        <v>408</v>
      </c>
      <c r="E68" s="149"/>
      <c r="F68" s="163"/>
      <c r="G68" s="151"/>
      <c r="H68" s="152">
        <v>81</v>
      </c>
      <c r="I68" s="153" t="s">
        <v>479</v>
      </c>
      <c r="J68" s="154" t="str">
        <f>IF(I68="","",VLOOKUP(I68,'[1]TS Lookup'!$B$2:$C$151,2,0))</f>
        <v>Monitoring</v>
      </c>
      <c r="K68" s="155"/>
      <c r="L68" s="145"/>
      <c r="M68" s="156" t="s">
        <v>408</v>
      </c>
      <c r="N68" s="157"/>
      <c r="O68" s="158"/>
      <c r="P68" s="146" t="s">
        <v>408</v>
      </c>
      <c r="Q68" s="154"/>
      <c r="R68" s="159"/>
      <c r="S68" s="160" t="str">
        <f>IF(P68="--","--",VLOOKUP(P68,'[1]VDA 6.3 MWM'!$C$2:$E$65,2,0))</f>
        <v>--</v>
      </c>
      <c r="T68" s="157"/>
      <c r="U68" s="125" t="str">
        <f t="shared" si="3"/>
        <v>7.3.4.1</v>
      </c>
      <c r="V68" s="154"/>
      <c r="X68" s="144" t="str">
        <f t="shared" si="4"/>
        <v>n/a</v>
      </c>
    </row>
    <row r="69" spans="1:24" ht="30" hidden="1" customHeight="1">
      <c r="A69" s="128"/>
      <c r="B69" s="129" t="s">
        <v>408</v>
      </c>
      <c r="C69" s="130"/>
      <c r="D69" s="131" t="s">
        <v>408</v>
      </c>
      <c r="E69" s="132"/>
      <c r="F69" s="162"/>
      <c r="G69" s="134"/>
      <c r="H69" s="135">
        <v>82</v>
      </c>
      <c r="I69" s="136" t="s">
        <v>480</v>
      </c>
      <c r="J69" s="137" t="str">
        <f>IF(I69="","",VLOOKUP(I69,'[1]TS Lookup'!$B$2:$C$151,2,0))</f>
        <v>Design and development verification</v>
      </c>
      <c r="K69" s="138"/>
      <c r="L69" s="128"/>
      <c r="M69" s="139" t="s">
        <v>408</v>
      </c>
      <c r="N69" s="140"/>
      <c r="O69" s="141"/>
      <c r="P69" s="129" t="s">
        <v>408</v>
      </c>
      <c r="Q69" s="137"/>
      <c r="R69" s="142"/>
      <c r="S69" s="143" t="str">
        <f>IF(P69="--","--",VLOOKUP(P69,'[1]VDA 6.3 MWM'!$C$2:$E$65,2,0))</f>
        <v>--</v>
      </c>
      <c r="T69" s="140"/>
      <c r="U69" s="125" t="str">
        <f t="shared" si="3"/>
        <v>7.3.5</v>
      </c>
      <c r="V69" s="137"/>
      <c r="X69" s="144" t="str">
        <f t="shared" si="4"/>
        <v>n/a</v>
      </c>
    </row>
    <row r="70" spans="1:24" ht="30" hidden="1" customHeight="1">
      <c r="A70" s="145"/>
      <c r="B70" s="146" t="s">
        <v>408</v>
      </c>
      <c r="C70" s="147"/>
      <c r="D70" s="148" t="s">
        <v>408</v>
      </c>
      <c r="E70" s="149"/>
      <c r="F70" s="163"/>
      <c r="G70" s="151"/>
      <c r="H70" s="152">
        <v>83</v>
      </c>
      <c r="I70" s="153" t="s">
        <v>481</v>
      </c>
      <c r="J70" s="154" t="str">
        <f>IF(I70="","",VLOOKUP(I70,'[1]TS Lookup'!$B$2:$C$151,2,0))</f>
        <v>Design and development validation</v>
      </c>
      <c r="K70" s="155"/>
      <c r="L70" s="145"/>
      <c r="M70" s="156" t="s">
        <v>408</v>
      </c>
      <c r="N70" s="157"/>
      <c r="O70" s="158"/>
      <c r="P70" s="146" t="s">
        <v>408</v>
      </c>
      <c r="Q70" s="154"/>
      <c r="R70" s="159"/>
      <c r="S70" s="160" t="str">
        <f>IF(P70="--","--",VLOOKUP(P70,'[1]VDA 6.3 MWM'!$C$2:$E$65,2,0))</f>
        <v>--</v>
      </c>
      <c r="T70" s="157"/>
      <c r="U70" s="125" t="str">
        <f t="shared" si="3"/>
        <v>7.3.6</v>
      </c>
      <c r="V70" s="154"/>
      <c r="X70" s="144" t="str">
        <f t="shared" si="4"/>
        <v>n/a</v>
      </c>
    </row>
    <row r="71" spans="1:24" ht="51" hidden="1" customHeight="1">
      <c r="A71" s="128"/>
      <c r="B71" s="129" t="s">
        <v>408</v>
      </c>
      <c r="C71" s="130"/>
      <c r="D71" s="131" t="s">
        <v>408</v>
      </c>
      <c r="E71" s="132"/>
      <c r="F71" s="162"/>
      <c r="G71" s="134"/>
      <c r="H71" s="135">
        <v>84</v>
      </c>
      <c r="I71" s="136" t="s">
        <v>482</v>
      </c>
      <c r="J71" s="137" t="str">
        <f>IF(I71="","",VLOOKUP(I71,'[1]TS Lookup'!$B$2:$C$151,2,0))</f>
        <v>Prototype program</v>
      </c>
      <c r="K71" s="138"/>
      <c r="L71" s="128"/>
      <c r="M71" s="139" t="s">
        <v>408</v>
      </c>
      <c r="N71" s="140"/>
      <c r="O71" s="141"/>
      <c r="P71" s="129" t="s">
        <v>408</v>
      </c>
      <c r="Q71" s="137"/>
      <c r="R71" s="142"/>
      <c r="S71" s="143" t="str">
        <f>IF(P71="--","--",VLOOKUP(P71,'[1]VDA 6.3 MWM'!$C$2:$E$65,2,0))</f>
        <v>--</v>
      </c>
      <c r="T71" s="140"/>
      <c r="U71" s="125" t="str">
        <f t="shared" si="3"/>
        <v>7.3.6.2</v>
      </c>
      <c r="V71" s="137"/>
      <c r="X71" s="144" t="str">
        <f t="shared" si="4"/>
        <v>n/a</v>
      </c>
    </row>
    <row r="72" spans="1:24" ht="30" hidden="1" customHeight="1">
      <c r="A72" s="128"/>
      <c r="B72" s="129" t="s">
        <v>408</v>
      </c>
      <c r="C72" s="130">
        <v>31</v>
      </c>
      <c r="D72" s="131" t="s">
        <v>483</v>
      </c>
      <c r="E72" s="132" t="s">
        <v>484</v>
      </c>
      <c r="F72" s="133"/>
      <c r="G72" s="134"/>
      <c r="H72" s="135">
        <v>86</v>
      </c>
      <c r="I72" s="136" t="s">
        <v>485</v>
      </c>
      <c r="J72" s="137" t="str">
        <f>IF(I72="","",VLOOKUP(I72,'[1]TS Lookup'!$B$2:$C$151,2,0))</f>
        <v>Product approval process</v>
      </c>
      <c r="K72" s="138"/>
      <c r="L72" s="128">
        <v>31</v>
      </c>
      <c r="M72" s="139" t="s">
        <v>486</v>
      </c>
      <c r="N72" s="140" t="str">
        <f>IF(M72="","",VLOOKUP(M72,'[1]Truck V7 lookup'!$B$2:$C$151,2,0))</f>
        <v xml:space="preserve"> Receive PPAP's for purchased products</v>
      </c>
      <c r="O72" s="141"/>
      <c r="P72" s="129" t="s">
        <v>408</v>
      </c>
      <c r="Q72" s="137"/>
      <c r="R72" s="142"/>
      <c r="S72" s="143" t="str">
        <f>IF(P72="--","--",VLOOKUP(P72,'[1]VDA 6.3 MWM'!$C$2:$E$65,2,0))</f>
        <v>--</v>
      </c>
      <c r="T72" s="140"/>
      <c r="U72" s="125" t="str">
        <f t="shared" si="3"/>
        <v>7.3.6.3</v>
      </c>
      <c r="V72" s="137"/>
      <c r="X72" s="144" t="str">
        <f t="shared" si="4"/>
        <v>Received PPAP's for purchased product.                                     TS 7.3.6.3</v>
      </c>
    </row>
    <row r="73" spans="1:24" ht="30" hidden="1" customHeight="1">
      <c r="A73" s="128"/>
      <c r="B73" s="129" t="s">
        <v>408</v>
      </c>
      <c r="C73" s="130">
        <v>47</v>
      </c>
      <c r="D73" s="131" t="s">
        <v>487</v>
      </c>
      <c r="E73" s="132" t="s">
        <v>488</v>
      </c>
      <c r="F73" s="162"/>
      <c r="G73" s="134"/>
      <c r="H73" s="135">
        <v>87</v>
      </c>
      <c r="I73" s="136" t="s">
        <v>485</v>
      </c>
      <c r="J73" s="137" t="str">
        <f>IF(I73="","",VLOOKUP(I73,'[1]TS Lookup'!$B$2:$C$151,2,0))</f>
        <v>Product approval process</v>
      </c>
      <c r="K73" s="138"/>
      <c r="L73" s="128">
        <v>32</v>
      </c>
      <c r="M73" s="139" t="s">
        <v>489</v>
      </c>
      <c r="N73" s="140" t="str">
        <f>IF(M73="","",VLOOKUP(M73,'[1]Truck V7 lookup'!$B$2:$C$151,2,0))</f>
        <v xml:space="preserve"> Conduct PPAP's for customers. </v>
      </c>
      <c r="O73" s="141"/>
      <c r="P73" s="129" t="s">
        <v>408</v>
      </c>
      <c r="Q73" s="137"/>
      <c r="R73" s="142"/>
      <c r="S73" s="143" t="str">
        <f>IF(P73="--","--",VLOOKUP(P73,'[1]VDA 6.3 MWM'!$C$2:$E$65,2,0))</f>
        <v>--</v>
      </c>
      <c r="T73" s="140"/>
      <c r="U73" s="125" t="str">
        <f t="shared" si="3"/>
        <v>7.3.6.3</v>
      </c>
      <c r="V73" s="137"/>
      <c r="X73" s="144" t="str">
        <f t="shared" si="4"/>
        <v>Conduct PPAP's for customers                                 TS 7.3.6.3</v>
      </c>
    </row>
    <row r="74" spans="1:24" ht="30" hidden="1" customHeight="1">
      <c r="A74" s="145"/>
      <c r="B74" s="146" t="s">
        <v>408</v>
      </c>
      <c r="C74" s="147"/>
      <c r="D74" s="148" t="s">
        <v>408</v>
      </c>
      <c r="E74" s="149"/>
      <c r="F74" s="163"/>
      <c r="G74" s="151"/>
      <c r="H74" s="152">
        <v>88</v>
      </c>
      <c r="I74" s="153" t="s">
        <v>485</v>
      </c>
      <c r="J74" s="154" t="str">
        <f>IF(I74="","",VLOOKUP(I74,'[1]TS Lookup'!$B$2:$C$151,2,0))</f>
        <v>Product approval process</v>
      </c>
      <c r="K74" s="155"/>
      <c r="L74" s="145">
        <v>40</v>
      </c>
      <c r="M74" s="156" t="s">
        <v>490</v>
      </c>
      <c r="N74" s="157" t="str">
        <f>IF(M74="","",VLOOKUP(M74,'[1]Truck V7 lookup'!$B$2:$C$151,2,0))</f>
        <v>Product Approval Process (4-P)</v>
      </c>
      <c r="O74" s="158"/>
      <c r="P74" s="146" t="s">
        <v>408</v>
      </c>
      <c r="Q74" s="154"/>
      <c r="R74" s="159"/>
      <c r="S74" s="160" t="str">
        <f>IF(P74="--","--",VLOOKUP(P74,'[1]VDA 6.3 MWM'!$C$2:$E$65,2,0))</f>
        <v>--</v>
      </c>
      <c r="T74" s="157"/>
      <c r="U74" s="125" t="str">
        <f t="shared" si="3"/>
        <v>7.3.6.3</v>
      </c>
      <c r="V74" s="154"/>
      <c r="X74" s="144" t="str">
        <f t="shared" si="4"/>
        <v>n/a</v>
      </c>
    </row>
    <row r="75" spans="1:24" ht="30" hidden="1" customHeight="1">
      <c r="A75" s="128"/>
      <c r="B75" s="129" t="s">
        <v>408</v>
      </c>
      <c r="C75" s="130"/>
      <c r="D75" s="131" t="s">
        <v>408</v>
      </c>
      <c r="E75" s="132"/>
      <c r="F75" s="162"/>
      <c r="G75" s="134"/>
      <c r="H75" s="135">
        <v>89</v>
      </c>
      <c r="I75" s="136" t="s">
        <v>491</v>
      </c>
      <c r="J75" s="137" t="str">
        <f>IF(I75="","",VLOOKUP(I75,'[1]TS Lookup'!$B$2:$C$151,2,0))</f>
        <v>Control of design and development changes</v>
      </c>
      <c r="K75" s="138"/>
      <c r="L75" s="128"/>
      <c r="M75" s="139" t="s">
        <v>408</v>
      </c>
      <c r="N75" s="140"/>
      <c r="O75" s="141"/>
      <c r="P75" s="129" t="s">
        <v>408</v>
      </c>
      <c r="Q75" s="137"/>
      <c r="R75" s="142"/>
      <c r="S75" s="143" t="str">
        <f>IF(P75="--","--",VLOOKUP(P75,'[1]VDA 6.3 MWM'!$C$2:$E$65,2,0))</f>
        <v>--</v>
      </c>
      <c r="T75" s="140"/>
      <c r="U75" s="125" t="str">
        <f t="shared" si="3"/>
        <v>7.3.7</v>
      </c>
      <c r="V75" s="137"/>
      <c r="X75" s="144" t="str">
        <f t="shared" si="4"/>
        <v>n/a</v>
      </c>
    </row>
    <row r="76" spans="1:24" ht="30" hidden="1" customHeight="1">
      <c r="A76" s="145"/>
      <c r="B76" s="146" t="s">
        <v>408</v>
      </c>
      <c r="C76" s="147"/>
      <c r="D76" s="148" t="s">
        <v>408</v>
      </c>
      <c r="E76" s="149"/>
      <c r="F76" s="163"/>
      <c r="G76" s="151"/>
      <c r="H76" s="152">
        <v>91</v>
      </c>
      <c r="I76" s="153" t="s">
        <v>492</v>
      </c>
      <c r="J76" s="154" t="str">
        <f>IF(I76="","",VLOOKUP(I76,'[1]TS Lookup'!$B$2:$C$151,2,0))</f>
        <v>Regulatory conformity</v>
      </c>
      <c r="K76" s="155"/>
      <c r="L76" s="145"/>
      <c r="M76" s="156" t="s">
        <v>408</v>
      </c>
      <c r="N76" s="157"/>
      <c r="O76" s="158"/>
      <c r="P76" s="146" t="s">
        <v>408</v>
      </c>
      <c r="Q76" s="154"/>
      <c r="R76" s="159"/>
      <c r="S76" s="160" t="str">
        <f>IF(P76="--","--",VLOOKUP(P76,'[1]VDA 6.3 MWM'!$C$2:$E$65,2,0))</f>
        <v>--</v>
      </c>
      <c r="T76" s="157"/>
      <c r="U76" s="125" t="str">
        <f t="shared" si="3"/>
        <v>7.4.1.1</v>
      </c>
      <c r="V76" s="154"/>
      <c r="X76" s="144" t="str">
        <f t="shared" si="4"/>
        <v>n/a</v>
      </c>
    </row>
    <row r="77" spans="1:24" ht="30" hidden="1" customHeight="1">
      <c r="A77" s="128"/>
      <c r="B77" s="129" t="s">
        <v>408</v>
      </c>
      <c r="C77" s="130"/>
      <c r="D77" s="131" t="s">
        <v>408</v>
      </c>
      <c r="E77" s="132"/>
      <c r="F77" s="162"/>
      <c r="G77" s="134"/>
      <c r="H77" s="135">
        <v>93</v>
      </c>
      <c r="I77" s="136" t="s">
        <v>493</v>
      </c>
      <c r="J77" s="137" t="str">
        <f>IF(I77="","",VLOOKUP(I77,'[1]TS Lookup'!$B$2:$C$151,2,0))</f>
        <v>Customer-approved sources</v>
      </c>
      <c r="K77" s="138"/>
      <c r="L77" s="128"/>
      <c r="M77" s="139" t="s">
        <v>408</v>
      </c>
      <c r="N77" s="140"/>
      <c r="O77" s="141"/>
      <c r="P77" s="129" t="s">
        <v>408</v>
      </c>
      <c r="Q77" s="137"/>
      <c r="R77" s="142"/>
      <c r="S77" s="143" t="str">
        <f>IF(P77="--","--",VLOOKUP(P77,'[1]VDA 6.3 MWM'!$C$2:$E$65,2,0))</f>
        <v>--</v>
      </c>
      <c r="T77" s="140"/>
      <c r="U77" s="125" t="str">
        <f t="shared" si="3"/>
        <v>7.4.1.3</v>
      </c>
      <c r="V77" s="137"/>
      <c r="X77" s="144" t="str">
        <f t="shared" si="4"/>
        <v>n/a</v>
      </c>
    </row>
    <row r="78" spans="1:24" ht="30" hidden="1" customHeight="1">
      <c r="A78" s="128">
        <v>2</v>
      </c>
      <c r="B78" s="129" t="s">
        <v>494</v>
      </c>
      <c r="C78" s="130">
        <v>29</v>
      </c>
      <c r="D78" s="131" t="s">
        <v>495</v>
      </c>
      <c r="E78" s="132" t="s">
        <v>496</v>
      </c>
      <c r="F78" s="133"/>
      <c r="G78" s="134"/>
      <c r="H78" s="135">
        <v>96</v>
      </c>
      <c r="I78" s="136" t="s">
        <v>497</v>
      </c>
      <c r="J78" s="137" t="str">
        <f>IF(I78="","",VLOOKUP(I78,'[1]TS Lookup'!$B$2:$C$151,2,0))</f>
        <v>Incoming product quality</v>
      </c>
      <c r="K78" s="138"/>
      <c r="L78" s="128">
        <v>27</v>
      </c>
      <c r="M78" s="139" t="s">
        <v>498</v>
      </c>
      <c r="N78" s="140" t="str">
        <f>IF(M78="","",VLOOKUP(M78,'[1]Truck V7 lookup'!$B$2:$C$151,2,0))</f>
        <v>Analyze subcontractor submitted material certifications</v>
      </c>
      <c r="O78" s="141"/>
      <c r="P78" s="129" t="s">
        <v>408</v>
      </c>
      <c r="Q78" s="137"/>
      <c r="R78" s="142"/>
      <c r="S78" s="143" t="str">
        <f>IF(P78="--","--",VLOOKUP(P78,'[1]VDA 6.3 MWM'!$C$2:$E$65,2,0))</f>
        <v>--</v>
      </c>
      <c r="T78" s="140"/>
      <c r="U78" s="125" t="str">
        <f t="shared" si="3"/>
        <v>7.4.3.1</v>
      </c>
      <c r="V78" s="137"/>
      <c r="X78" s="144" t="str">
        <f t="shared" si="4"/>
        <v>Analyze subcontractors submitted statistical data and or Cert of Compliance               TS 7.4.3.1</v>
      </c>
    </row>
    <row r="79" spans="1:24" ht="30" hidden="1" customHeight="1">
      <c r="A79" s="145"/>
      <c r="B79" s="146" t="s">
        <v>408</v>
      </c>
      <c r="C79" s="147"/>
      <c r="D79" s="148" t="s">
        <v>408</v>
      </c>
      <c r="E79" s="149"/>
      <c r="F79" s="150"/>
      <c r="G79" s="151"/>
      <c r="H79" s="152">
        <v>98</v>
      </c>
      <c r="I79" s="153" t="s">
        <v>499</v>
      </c>
      <c r="J79" s="154" t="str">
        <f>IF(I79="","",VLOOKUP(I79,'[1]TS Lookup'!$B$2:$C$151,2,0))</f>
        <v>Supplier monitoring</v>
      </c>
      <c r="K79" s="155"/>
      <c r="L79" s="145">
        <v>30</v>
      </c>
      <c r="M79" s="156" t="s">
        <v>500</v>
      </c>
      <c r="N79" s="157" t="str">
        <f>IF(M79="","",VLOOKUP(M79,'[1]Truck V7 lookup'!$B$2:$C$151,2,0))</f>
        <v>Supplier Evaluation Process</v>
      </c>
      <c r="O79" s="164">
        <v>37</v>
      </c>
      <c r="P79" s="146" t="s">
        <v>12</v>
      </c>
      <c r="Q79" s="154" t="str">
        <f>VLOOKUP(P79,'[1]MWM VDA Lookup'!$G$2:$H$62,2,0)</f>
        <v xml:space="preserve"> Are target agreements for continual improvement of products and process made and implemented with the suppliers?</v>
      </c>
      <c r="R79" s="159"/>
      <c r="S79" s="160" t="str">
        <f>IF(P79="--","--",VLOOKUP(P79,'[1]VDA 6.3 MWM'!$C$2:$E$65,2,0))</f>
        <v>--</v>
      </c>
      <c r="T79" s="157"/>
      <c r="U79" s="125" t="str">
        <f t="shared" si="3"/>
        <v>7.4.3.2</v>
      </c>
      <c r="V79" s="154"/>
      <c r="W79" s="103" t="str">
        <f>P79</f>
        <v>5.4</v>
      </c>
      <c r="X79" s="144" t="str">
        <f t="shared" si="4"/>
        <v>n/a</v>
      </c>
    </row>
    <row r="80" spans="1:24" ht="30" hidden="1" customHeight="1">
      <c r="A80" s="128"/>
      <c r="B80" s="129" t="s">
        <v>408</v>
      </c>
      <c r="C80" s="130"/>
      <c r="D80" s="131" t="s">
        <v>408</v>
      </c>
      <c r="E80" s="132"/>
      <c r="F80" s="133"/>
      <c r="G80" s="134"/>
      <c r="H80" s="135">
        <v>99</v>
      </c>
      <c r="I80" s="136" t="s">
        <v>501</v>
      </c>
      <c r="J80" s="137" t="str">
        <f>IF(I80="","",VLOOKUP(I80,'[1]TS Lookup'!$B$2:$C$151,2,0))</f>
        <v>Control of production and service provision</v>
      </c>
      <c r="K80" s="138"/>
      <c r="L80" s="128"/>
      <c r="M80" s="139" t="s">
        <v>408</v>
      </c>
      <c r="N80" s="140"/>
      <c r="O80" s="141"/>
      <c r="P80" s="129" t="s">
        <v>408</v>
      </c>
      <c r="Q80" s="137"/>
      <c r="R80" s="142"/>
      <c r="S80" s="143" t="str">
        <f>IF(P80="--","--",VLOOKUP(P80,'[1]VDA 6.3 MWM'!$C$2:$E$65,2,0))</f>
        <v>--</v>
      </c>
      <c r="T80" s="140"/>
      <c r="U80" s="125" t="str">
        <f t="shared" si="3"/>
        <v>7.5.1</v>
      </c>
      <c r="V80" s="137"/>
      <c r="X80" s="144" t="str">
        <f t="shared" si="4"/>
        <v>n/a</v>
      </c>
    </row>
    <row r="81" spans="1:24" ht="30" hidden="1" customHeight="1">
      <c r="A81" s="128"/>
      <c r="B81" s="129" t="s">
        <v>408</v>
      </c>
      <c r="C81" s="130">
        <v>23</v>
      </c>
      <c r="D81" s="131" t="s">
        <v>502</v>
      </c>
      <c r="E81" s="132" t="s">
        <v>503</v>
      </c>
      <c r="F81" s="162"/>
      <c r="G81" s="134"/>
      <c r="H81" s="135">
        <v>100</v>
      </c>
      <c r="I81" s="136" t="s">
        <v>504</v>
      </c>
      <c r="J81" s="137" t="str">
        <f>IF(I81="","",VLOOKUP(I81,'[1]TS Lookup'!$B$2:$C$151,2,0))</f>
        <v>Control plan</v>
      </c>
      <c r="K81" s="138"/>
      <c r="L81" s="128">
        <v>37</v>
      </c>
      <c r="M81" s="139" t="s">
        <v>505</v>
      </c>
      <c r="N81" s="140" t="str">
        <f>IF(M81="","",VLOOKUP(M81,'[1]Truck V7 lookup'!$B$2:$C$151,2,0))</f>
        <v>Develop Control Plans</v>
      </c>
      <c r="O81" s="141"/>
      <c r="P81" s="129" t="s">
        <v>408</v>
      </c>
      <c r="Q81" s="137"/>
      <c r="R81" s="142"/>
      <c r="S81" s="143" t="str">
        <f>IF(P81="--","--",VLOOKUP(P81,'[1]VDA 6.3 MWM'!$C$2:$E$65,2,0))</f>
        <v>--</v>
      </c>
      <c r="T81" s="140"/>
      <c r="U81" s="125" t="str">
        <f t="shared" si="3"/>
        <v>7.5.1.1</v>
      </c>
      <c r="V81" s="137"/>
      <c r="X81" s="144" t="str">
        <f t="shared" si="4"/>
        <v>Develop control plans             TS 7.5.1.1</v>
      </c>
    </row>
    <row r="82" spans="1:24" ht="30" hidden="1" customHeight="1">
      <c r="A82" s="145"/>
      <c r="B82" s="146" t="s">
        <v>408</v>
      </c>
      <c r="C82" s="147">
        <v>56</v>
      </c>
      <c r="D82" s="148" t="s">
        <v>506</v>
      </c>
      <c r="E82" s="149" t="s">
        <v>507</v>
      </c>
      <c r="F82" s="163"/>
      <c r="G82" s="151"/>
      <c r="H82" s="152">
        <v>106</v>
      </c>
      <c r="I82" s="153" t="s">
        <v>508</v>
      </c>
      <c r="J82" s="154" t="str">
        <f>IF(I82="","",VLOOKUP(I82,'[1]TS Lookup'!$B$2:$C$151,2,0))</f>
        <v>Preventive and predictive maintenance</v>
      </c>
      <c r="K82" s="155"/>
      <c r="L82" s="145">
        <v>56</v>
      </c>
      <c r="M82" s="156" t="s">
        <v>509</v>
      </c>
      <c r="N82" s="157" t="str">
        <f>IF(M82="","",VLOOKUP(M82,'[1]Truck V7 lookup'!$B$2:$C$151,2,0))</f>
        <v>Maintain machine history file for analysis/actions</v>
      </c>
      <c r="O82" s="158"/>
      <c r="P82" s="146" t="s">
        <v>408</v>
      </c>
      <c r="Q82" s="154"/>
      <c r="R82" s="159"/>
      <c r="S82" s="160" t="str">
        <f>IF(P82="--","--",VLOOKUP(P82,'[1]VDA 6.3 MWM'!$C$2:$E$65,2,0))</f>
        <v>--</v>
      </c>
      <c r="T82" s="157"/>
      <c r="U82" s="125" t="str">
        <f t="shared" si="3"/>
        <v>7.5.1.4</v>
      </c>
      <c r="V82" s="154"/>
      <c r="X82" s="144" t="str">
        <f t="shared" si="4"/>
        <v>Maintain a machine history file for analysis/actions                                         TS 7.5.1.4</v>
      </c>
    </row>
    <row r="83" spans="1:24" ht="30" hidden="1" customHeight="1">
      <c r="A83" s="128"/>
      <c r="B83" s="129" t="s">
        <v>408</v>
      </c>
      <c r="C83" s="130">
        <v>57</v>
      </c>
      <c r="D83" s="131" t="s">
        <v>510</v>
      </c>
      <c r="E83" s="132" t="s">
        <v>511</v>
      </c>
      <c r="F83" s="162"/>
      <c r="G83" s="134"/>
      <c r="H83" s="135">
        <v>107</v>
      </c>
      <c r="I83" s="136" t="s">
        <v>508</v>
      </c>
      <c r="J83" s="137" t="str">
        <f>IF(I83="","",VLOOKUP(I83,'[1]TS Lookup'!$B$2:$C$151,2,0))</f>
        <v>Preventive and predictive maintenance</v>
      </c>
      <c r="K83" s="138"/>
      <c r="L83" s="128">
        <v>57</v>
      </c>
      <c r="M83" s="139" t="s">
        <v>512</v>
      </c>
      <c r="N83" s="140" t="str">
        <f>IF(M83="","",VLOOKUP(M83,'[1]Truck V7 lookup'!$B$2:$C$151,2,0))</f>
        <v>Maintain machines per established schedule and procedures</v>
      </c>
      <c r="O83" s="141"/>
      <c r="P83" s="129" t="s">
        <v>408</v>
      </c>
      <c r="Q83" s="137"/>
      <c r="R83" s="142"/>
      <c r="S83" s="143" t="str">
        <f>IF(P83="--","--",VLOOKUP(P83,'[1]VDA 6.3 MWM'!$C$2:$E$65,2,0))</f>
        <v>--</v>
      </c>
      <c r="T83" s="140"/>
      <c r="U83" s="125" t="str">
        <f t="shared" si="3"/>
        <v>7.5.1.4</v>
      </c>
      <c r="V83" s="137"/>
      <c r="X83" s="144" t="str">
        <f t="shared" si="4"/>
        <v>Maintain your machines per the established schedule &amp; procedures.                                              TS 7.5.1.4</v>
      </c>
    </row>
    <row r="84" spans="1:24" ht="30" hidden="1" customHeight="1">
      <c r="A84" s="128"/>
      <c r="B84" s="129" t="s">
        <v>408</v>
      </c>
      <c r="C84" s="130">
        <v>59</v>
      </c>
      <c r="D84" s="131" t="s">
        <v>513</v>
      </c>
      <c r="E84" s="132" t="s">
        <v>514</v>
      </c>
      <c r="F84" s="133"/>
      <c r="G84" s="134"/>
      <c r="H84" s="135">
        <v>109</v>
      </c>
      <c r="I84" s="136" t="s">
        <v>508</v>
      </c>
      <c r="J84" s="137" t="str">
        <f>IF(I84="","",VLOOKUP(I84,'[1]TS Lookup'!$B$2:$C$151,2,0))</f>
        <v>Preventive and predictive maintenance</v>
      </c>
      <c r="K84" s="138"/>
      <c r="L84" s="128">
        <v>54</v>
      </c>
      <c r="M84" s="139" t="s">
        <v>515</v>
      </c>
      <c r="N84" s="140" t="str">
        <f>IF(M84="","",VLOOKUP(M84,'[1]Truck V7 lookup'!$B$2:$C$151,2,0))</f>
        <v>Predictive Maintenance ( infrared, vibration or fluid analysis</v>
      </c>
      <c r="O84" s="141"/>
      <c r="P84" s="129" t="s">
        <v>408</v>
      </c>
      <c r="Q84" s="137"/>
      <c r="R84" s="142"/>
      <c r="S84" s="143" t="str">
        <f>IF(P84="--","--",VLOOKUP(P84,'[1]VDA 6.3 MWM'!$C$2:$E$65,2,0))</f>
        <v>--</v>
      </c>
      <c r="T84" s="140"/>
      <c r="U84" s="125" t="str">
        <f t="shared" si="3"/>
        <v>7.5.1.4</v>
      </c>
      <c r="V84" s="137"/>
      <c r="X84" s="144" t="str">
        <f t="shared" si="4"/>
        <v>Predictive methods used (infared /vibration  analysis / fluid analysis.</v>
      </c>
    </row>
    <row r="85" spans="1:24" ht="30" hidden="1" customHeight="1">
      <c r="A85" s="128"/>
      <c r="B85" s="129" t="s">
        <v>408</v>
      </c>
      <c r="C85" s="130"/>
      <c r="D85" s="131" t="s">
        <v>408</v>
      </c>
      <c r="E85" s="132"/>
      <c r="F85" s="162"/>
      <c r="G85" s="134"/>
      <c r="H85" s="135">
        <v>114</v>
      </c>
      <c r="I85" s="136" t="s">
        <v>516</v>
      </c>
      <c r="J85" s="137" t="str">
        <f>IF(I85="","",VLOOKUP(I85,'[1]TS Lookup'!$B$2:$C$151,2,0))</f>
        <v>Service agreement with customer</v>
      </c>
      <c r="K85" s="138"/>
      <c r="L85" s="128"/>
      <c r="M85" s="139" t="s">
        <v>408</v>
      </c>
      <c r="N85" s="140"/>
      <c r="O85" s="141"/>
      <c r="P85" s="129" t="s">
        <v>408</v>
      </c>
      <c r="Q85" s="137"/>
      <c r="R85" s="142"/>
      <c r="S85" s="143" t="str">
        <f>IF(P85="--","--",VLOOKUP(P85,'[1]VDA 6.3 MWM'!$C$2:$E$65,2,0))</f>
        <v>--</v>
      </c>
      <c r="T85" s="140"/>
      <c r="U85" s="125" t="str">
        <f t="shared" si="3"/>
        <v>7.5.1.8</v>
      </c>
      <c r="V85" s="137"/>
      <c r="X85" s="144" t="str">
        <f t="shared" si="4"/>
        <v>n/a</v>
      </c>
    </row>
    <row r="86" spans="1:24" ht="30" hidden="1" customHeight="1">
      <c r="A86" s="145"/>
      <c r="B86" s="146" t="s">
        <v>408</v>
      </c>
      <c r="C86" s="147"/>
      <c r="D86" s="148" t="s">
        <v>408</v>
      </c>
      <c r="E86" s="149"/>
      <c r="F86" s="163"/>
      <c r="G86" s="151"/>
      <c r="H86" s="152">
        <v>115</v>
      </c>
      <c r="I86" s="153" t="s">
        <v>517</v>
      </c>
      <c r="J86" s="154" t="str">
        <f>IF(I86="","",VLOOKUP(I86,'[1]TS Lookup'!$B$2:$C$151,2,0))</f>
        <v>Validation of processes for production and service provision</v>
      </c>
      <c r="K86" s="155"/>
      <c r="L86" s="145">
        <v>71</v>
      </c>
      <c r="M86" s="156" t="s">
        <v>518</v>
      </c>
      <c r="N86" s="157" t="str">
        <f>IF(M86="","",VLOOKUP(M86,'[1]Truck V7 lookup'!$B$2:$C$151,2,0))</f>
        <v>Process Capability Studies</v>
      </c>
      <c r="O86" s="158"/>
      <c r="P86" s="146" t="s">
        <v>408</v>
      </c>
      <c r="Q86" s="154"/>
      <c r="R86" s="159"/>
      <c r="S86" s="160" t="str">
        <f>IF(P86="--","--",VLOOKUP(P86,'[1]VDA 6.3 MWM'!$C$2:$E$65,2,0))</f>
        <v>--</v>
      </c>
      <c r="T86" s="157"/>
      <c r="U86" s="125" t="str">
        <f t="shared" si="3"/>
        <v>7.5.2</v>
      </c>
      <c r="V86" s="154"/>
      <c r="X86" s="144" t="str">
        <f t="shared" si="4"/>
        <v>n/a</v>
      </c>
    </row>
    <row r="87" spans="1:24" ht="30" hidden="1" customHeight="1">
      <c r="A87" s="128"/>
      <c r="B87" s="129" t="s">
        <v>408</v>
      </c>
      <c r="C87" s="130"/>
      <c r="D87" s="131" t="s">
        <v>408</v>
      </c>
      <c r="E87" s="132"/>
      <c r="F87" s="162"/>
      <c r="G87" s="134"/>
      <c r="H87" s="135">
        <v>116</v>
      </c>
      <c r="I87" s="136" t="s">
        <v>519</v>
      </c>
      <c r="J87" s="137" t="str">
        <f>IF(I87="","",VLOOKUP(I87,'[1]TS Lookup'!$B$2:$C$151,2,0))</f>
        <v>Validation of processes for production and service provision - Supplemental</v>
      </c>
      <c r="K87" s="138"/>
      <c r="L87" s="128">
        <v>72</v>
      </c>
      <c r="M87" s="139" t="s">
        <v>518</v>
      </c>
      <c r="N87" s="140" t="str">
        <f>IF(M87="","",VLOOKUP(M87,'[1]Truck V7 lookup'!$B$2:$C$151,2,0))</f>
        <v>Process Capability Studies</v>
      </c>
      <c r="O87" s="141"/>
      <c r="P87" s="129" t="s">
        <v>408</v>
      </c>
      <c r="Q87" s="137"/>
      <c r="R87" s="142"/>
      <c r="S87" s="143" t="str">
        <f>IF(P87="--","--",VLOOKUP(P87,'[1]VDA 6.3 MWM'!$C$2:$E$65,2,0))</f>
        <v>--</v>
      </c>
      <c r="T87" s="140"/>
      <c r="U87" s="125" t="str">
        <f t="shared" si="3"/>
        <v>7.5.2.1</v>
      </c>
      <c r="V87" s="137"/>
      <c r="X87" s="144" t="str">
        <f t="shared" si="4"/>
        <v>n/a</v>
      </c>
    </row>
    <row r="88" spans="1:24" ht="30" hidden="1" customHeight="1">
      <c r="A88" s="145"/>
      <c r="B88" s="146" t="s">
        <v>408</v>
      </c>
      <c r="C88" s="147"/>
      <c r="D88" s="148" t="s">
        <v>408</v>
      </c>
      <c r="E88" s="149"/>
      <c r="F88" s="163"/>
      <c r="G88" s="151"/>
      <c r="H88" s="152">
        <v>120</v>
      </c>
      <c r="I88" s="153" t="s">
        <v>520</v>
      </c>
      <c r="J88" s="154" t="str">
        <f>IF(I88="","",VLOOKUP(I88,'[1]TS Lookup'!$B$2:$C$151,2,0))</f>
        <v>Customer property</v>
      </c>
      <c r="K88" s="155"/>
      <c r="L88" s="145">
        <v>45</v>
      </c>
      <c r="M88" s="156" t="s">
        <v>521</v>
      </c>
      <c r="N88" s="157" t="str">
        <f>IF(M88="","",VLOOKUP(M88,'[1]Truck V7 lookup'!$B$2:$C$151,2,0))</f>
        <v xml:space="preserve">Review of customer tooling </v>
      </c>
      <c r="O88" s="158"/>
      <c r="P88" s="146" t="s">
        <v>408</v>
      </c>
      <c r="Q88" s="154"/>
      <c r="R88" s="159"/>
      <c r="S88" s="160" t="str">
        <f>IF(P88="--","--",VLOOKUP(P88,'[1]VDA 6.3 MWM'!$C$2:$E$65,2,0))</f>
        <v>--</v>
      </c>
      <c r="T88" s="157"/>
      <c r="U88" s="125" t="str">
        <f t="shared" si="3"/>
        <v>7.5.4</v>
      </c>
      <c r="V88" s="154"/>
      <c r="X88" s="144" t="str">
        <f t="shared" si="4"/>
        <v>n/a</v>
      </c>
    </row>
    <row r="89" spans="1:24" ht="30" hidden="1" customHeight="1">
      <c r="A89" s="145"/>
      <c r="B89" s="146" t="s">
        <v>408</v>
      </c>
      <c r="C89" s="147">
        <v>60</v>
      </c>
      <c r="D89" s="148" t="s">
        <v>522</v>
      </c>
      <c r="E89" s="149" t="s">
        <v>523</v>
      </c>
      <c r="F89" s="150"/>
      <c r="G89" s="151"/>
      <c r="H89" s="152">
        <v>121</v>
      </c>
      <c r="I89" s="153" t="s">
        <v>524</v>
      </c>
      <c r="J89" s="154" t="str">
        <f>IF(I89="","",VLOOKUP(I89,'[1]TS Lookup'!$B$2:$C$151,2,0))</f>
        <v>Customer-owned production tooling</v>
      </c>
      <c r="K89" s="155"/>
      <c r="L89" s="145"/>
      <c r="M89" s="156" t="s">
        <v>408</v>
      </c>
      <c r="N89" s="157"/>
      <c r="O89" s="164">
        <v>39</v>
      </c>
      <c r="P89" s="146" t="s">
        <v>441</v>
      </c>
      <c r="Q89" s="154" t="str">
        <f>VLOOKUP(P89,'[1]MWM VDA Lookup'!$G$2:$H$62,2,0)</f>
        <v xml:space="preserve"> Are the procedures agreed with the customer, regarding customer-supplied products, maintained?</v>
      </c>
      <c r="R89" s="159"/>
      <c r="S89" s="160" t="str">
        <f>IF(P89="--","--",VLOOKUP(P89,'[1]VDA 6.3 MWM'!$C$2:$E$65,2,0))</f>
        <v>--</v>
      </c>
      <c r="T89" s="157"/>
      <c r="U89" s="125" t="str">
        <f t="shared" si="3"/>
        <v>7.5.4.1</v>
      </c>
      <c r="V89" s="154"/>
      <c r="W89" s="103" t="str">
        <f>P89</f>
        <v>5.6</v>
      </c>
      <c r="X89" s="144" t="str">
        <f t="shared" si="4"/>
        <v>Review &amp; storage of customer owned tooling.                         TS 7.5.4.1</v>
      </c>
    </row>
    <row r="90" spans="1:24" ht="30" hidden="1" customHeight="1">
      <c r="A90" s="128"/>
      <c r="B90" s="129" t="s">
        <v>408</v>
      </c>
      <c r="C90" s="130"/>
      <c r="D90" s="131" t="s">
        <v>408</v>
      </c>
      <c r="E90" s="132"/>
      <c r="F90" s="133"/>
      <c r="G90" s="134"/>
      <c r="H90" s="135">
        <v>122</v>
      </c>
      <c r="I90" s="136" t="s">
        <v>524</v>
      </c>
      <c r="J90" s="137" t="str">
        <f>IF(I90="","",VLOOKUP(I90,'[1]TS Lookup'!$B$2:$C$151,2,0))</f>
        <v>Customer-owned production tooling</v>
      </c>
      <c r="K90" s="138"/>
      <c r="L90" s="128">
        <v>46</v>
      </c>
      <c r="M90" s="139" t="s">
        <v>521</v>
      </c>
      <c r="N90" s="140" t="str">
        <f>IF(M90="","",VLOOKUP(M90,'[1]Truck V7 lookup'!$B$2:$C$151,2,0))</f>
        <v xml:space="preserve">Review of customer tooling </v>
      </c>
      <c r="O90" s="141"/>
      <c r="P90" s="129" t="s">
        <v>408</v>
      </c>
      <c r="Q90" s="137"/>
      <c r="R90" s="142"/>
      <c r="S90" s="143" t="str">
        <f>IF(P90="--","--",VLOOKUP(P90,'[1]VDA 6.3 MWM'!$C$2:$E$65,2,0))</f>
        <v>--</v>
      </c>
      <c r="T90" s="140"/>
      <c r="U90" s="125" t="str">
        <f t="shared" si="3"/>
        <v>7.5.4.1</v>
      </c>
      <c r="V90" s="137"/>
      <c r="X90" s="144" t="str">
        <f t="shared" si="4"/>
        <v>n/a</v>
      </c>
    </row>
    <row r="91" spans="1:24" ht="30" hidden="1" customHeight="1">
      <c r="A91" s="145"/>
      <c r="B91" s="146" t="s">
        <v>408</v>
      </c>
      <c r="C91" s="147"/>
      <c r="D91" s="148" t="s">
        <v>408</v>
      </c>
      <c r="E91" s="149"/>
      <c r="F91" s="150"/>
      <c r="G91" s="151"/>
      <c r="H91" s="152">
        <v>123</v>
      </c>
      <c r="I91" s="153" t="s">
        <v>525</v>
      </c>
      <c r="J91" s="154" t="str">
        <f>IF(I91="","",VLOOKUP(I91,'[1]TS Lookup'!$B$2:$C$151,2,0))</f>
        <v>Preservation of product</v>
      </c>
      <c r="K91" s="155"/>
      <c r="L91" s="145"/>
      <c r="M91" s="156" t="s">
        <v>408</v>
      </c>
      <c r="N91" s="157"/>
      <c r="O91" s="158"/>
      <c r="P91" s="146" t="s">
        <v>408</v>
      </c>
      <c r="Q91" s="154"/>
      <c r="R91" s="159"/>
      <c r="S91" s="160" t="str">
        <f>IF(P91="--","--",VLOOKUP(P91,'[1]VDA 6.3 MWM'!$C$2:$E$65,2,0))</f>
        <v>--</v>
      </c>
      <c r="T91" s="157"/>
      <c r="U91" s="125" t="str">
        <f t="shared" si="3"/>
        <v>7.5.5</v>
      </c>
      <c r="V91" s="154"/>
      <c r="X91" s="144" t="str">
        <f t="shared" si="4"/>
        <v>n/a</v>
      </c>
    </row>
    <row r="92" spans="1:24" ht="30" hidden="1" customHeight="1">
      <c r="A92" s="128"/>
      <c r="B92" s="129" t="s">
        <v>408</v>
      </c>
      <c r="C92" s="130">
        <v>65</v>
      </c>
      <c r="D92" s="131" t="s">
        <v>526</v>
      </c>
      <c r="E92" s="132" t="s">
        <v>527</v>
      </c>
      <c r="F92" s="133"/>
      <c r="G92" s="134"/>
      <c r="H92" s="135">
        <v>128</v>
      </c>
      <c r="I92" s="136" t="s">
        <v>528</v>
      </c>
      <c r="J92" s="137" t="str">
        <f>IF(I92="","",VLOOKUP(I92,'[1]TS Lookup'!$B$2:$C$151,2,0))</f>
        <v>Measurement system analysis</v>
      </c>
      <c r="K92" s="138" t="s">
        <v>529</v>
      </c>
      <c r="L92" s="128">
        <v>52</v>
      </c>
      <c r="M92" s="139" t="s">
        <v>530</v>
      </c>
      <c r="N92" s="140" t="str">
        <f>IF(M92="","",VLOOKUP(M92,'[1]Truck V7 lookup'!$B$2:$C$151,2,0))</f>
        <v>Gauge R &amp; R studies per MSA manual</v>
      </c>
      <c r="O92" s="141"/>
      <c r="P92" s="129" t="s">
        <v>408</v>
      </c>
      <c r="Q92" s="137"/>
      <c r="R92" s="142"/>
      <c r="S92" s="143" t="str">
        <f>IF(P92="--","--",VLOOKUP(P92,'[1]VDA 6.3 MWM'!$C$2:$E$65,2,0))</f>
        <v>--</v>
      </c>
      <c r="T92" s="140"/>
      <c r="U92" s="125" t="str">
        <f t="shared" si="3"/>
        <v>7.6.1</v>
      </c>
      <c r="V92" s="137"/>
      <c r="X92" s="144" t="str">
        <f t="shared" si="4"/>
        <v>Gauge R&amp;R's performed to AIAG guidelines                       TS 7.6.1                             PPAP 4.0  2.2.8</v>
      </c>
    </row>
    <row r="93" spans="1:24" ht="30" hidden="1" customHeight="1">
      <c r="A93" s="145"/>
      <c r="B93" s="146" t="s">
        <v>408</v>
      </c>
      <c r="C93" s="147">
        <v>62</v>
      </c>
      <c r="D93" s="148" t="s">
        <v>531</v>
      </c>
      <c r="E93" s="149" t="s">
        <v>532</v>
      </c>
      <c r="F93" s="150"/>
      <c r="G93" s="151"/>
      <c r="H93" s="152">
        <v>129</v>
      </c>
      <c r="I93" s="153" t="s">
        <v>533</v>
      </c>
      <c r="J93" s="154" t="str">
        <f>IF(I93="","",VLOOKUP(I93,'[1]TS Lookup'!$B$2:$C$151,2,0))</f>
        <v>Calibration/verification records</v>
      </c>
      <c r="K93" s="155"/>
      <c r="L93" s="145">
        <v>47</v>
      </c>
      <c r="M93" s="156" t="s">
        <v>534</v>
      </c>
      <c r="N93" s="157" t="str">
        <f>IF(M93="","",VLOOKUP(M93,'[1]Truck V7 lookup'!$B$2:$C$151,2,0))</f>
        <v>Identify gauges with unique designation</v>
      </c>
      <c r="O93" s="158"/>
      <c r="P93" s="146" t="s">
        <v>408</v>
      </c>
      <c r="Q93" s="154"/>
      <c r="R93" s="159"/>
      <c r="S93" s="160" t="str">
        <f>IF(P93="--","--",VLOOKUP(P93,'[1]VDA 6.3 MWM'!$C$2:$E$65,2,0))</f>
        <v>--</v>
      </c>
      <c r="T93" s="157"/>
      <c r="U93" s="125" t="str">
        <f t="shared" si="3"/>
        <v>7.6.2</v>
      </c>
      <c r="V93" s="154"/>
      <c r="X93" s="144" t="str">
        <f t="shared" si="4"/>
        <v>Identify gauges using unique designations.                                                  TS 7.6.2</v>
      </c>
    </row>
    <row r="94" spans="1:24" ht="30" hidden="1" customHeight="1">
      <c r="A94" s="128"/>
      <c r="B94" s="129" t="s">
        <v>408</v>
      </c>
      <c r="C94" s="130">
        <v>63</v>
      </c>
      <c r="D94" s="131" t="s">
        <v>535</v>
      </c>
      <c r="E94" s="132" t="s">
        <v>536</v>
      </c>
      <c r="F94" s="133"/>
      <c r="G94" s="134"/>
      <c r="H94" s="135">
        <v>130</v>
      </c>
      <c r="I94" s="136" t="s">
        <v>533</v>
      </c>
      <c r="J94" s="137" t="str">
        <f>IF(I94="","",VLOOKUP(I94,'[1]TS Lookup'!$B$2:$C$151,2,0))</f>
        <v>Calibration/verification records</v>
      </c>
      <c r="K94" s="138"/>
      <c r="L94" s="128">
        <v>48</v>
      </c>
      <c r="M94" s="139" t="s">
        <v>537</v>
      </c>
      <c r="N94" s="140" t="str">
        <f>IF(M94="","",VLOOKUP(M94,'[1]Truck V7 lookup'!$B$2:$C$151,2,0))</f>
        <v>Calibrate gauges at the prescribed frequencies per documented instructions.</v>
      </c>
      <c r="O94" s="141"/>
      <c r="P94" s="129" t="s">
        <v>408</v>
      </c>
      <c r="Q94" s="137"/>
      <c r="R94" s="142"/>
      <c r="S94" s="143" t="str">
        <f>IF(P94="--","--",VLOOKUP(P94,'[1]VDA 6.3 MWM'!$C$2:$E$65,2,0))</f>
        <v>--</v>
      </c>
      <c r="T94" s="140"/>
      <c r="U94" s="125" t="str">
        <f t="shared" si="3"/>
        <v>7.6.2</v>
      </c>
      <c r="V94" s="137"/>
      <c r="X94" s="144" t="str">
        <f t="shared" si="4"/>
        <v>Calibrate gauges at the prescribed frequencies per documented instructions.               TS 7.6.2</v>
      </c>
    </row>
    <row r="95" spans="1:24" ht="30" hidden="1" customHeight="1">
      <c r="A95" s="145"/>
      <c r="B95" s="146" t="s">
        <v>408</v>
      </c>
      <c r="C95" s="147">
        <v>64</v>
      </c>
      <c r="D95" s="148" t="s">
        <v>538</v>
      </c>
      <c r="E95" s="149" t="s">
        <v>539</v>
      </c>
      <c r="F95" s="150"/>
      <c r="G95" s="151"/>
      <c r="H95" s="152">
        <v>131</v>
      </c>
      <c r="I95" s="153" t="s">
        <v>533</v>
      </c>
      <c r="J95" s="154" t="str">
        <f>IF(I95="","",VLOOKUP(I95,'[1]TS Lookup'!$B$2:$C$151,2,0))</f>
        <v>Calibration/verification records</v>
      </c>
      <c r="K95" s="155"/>
      <c r="L95" s="145">
        <v>49</v>
      </c>
      <c r="M95" s="156" t="s">
        <v>540</v>
      </c>
      <c r="N95" s="157" t="str">
        <f>IF(M95="","",VLOOKUP(M95,'[1]Truck V7 lookup'!$B$2:$C$151,2,0))</f>
        <v xml:space="preserve"> Maintain gauge history file with prior readings and verifications.</v>
      </c>
      <c r="O95" s="158"/>
      <c r="P95" s="146" t="s">
        <v>408</v>
      </c>
      <c r="Q95" s="154"/>
      <c r="R95" s="159"/>
      <c r="S95" s="160" t="str">
        <f>IF(P95="--","--",VLOOKUP(P95,'[1]VDA 6.3 MWM'!$C$2:$E$65,2,0))</f>
        <v>--</v>
      </c>
      <c r="T95" s="157"/>
      <c r="U95" s="125" t="str">
        <f t="shared" si="3"/>
        <v>7.6.2</v>
      </c>
      <c r="V95" s="154"/>
      <c r="X95" s="144" t="str">
        <f t="shared" si="4"/>
        <v>Maintain a gauge history file with prior readings &amp; verifications.                            TS 7.6.2</v>
      </c>
    </row>
    <row r="96" spans="1:24" ht="30" hidden="1" customHeight="1">
      <c r="A96" s="145"/>
      <c r="B96" s="146" t="s">
        <v>408</v>
      </c>
      <c r="C96" s="147">
        <v>66</v>
      </c>
      <c r="D96" s="148" t="s">
        <v>541</v>
      </c>
      <c r="E96" s="149" t="s">
        <v>542</v>
      </c>
      <c r="F96" s="163"/>
      <c r="G96" s="151"/>
      <c r="H96" s="152">
        <v>132</v>
      </c>
      <c r="I96" s="153" t="s">
        <v>533</v>
      </c>
      <c r="J96" s="154" t="str">
        <f>IF(I96="","",VLOOKUP(I96,'[1]TS Lookup'!$B$2:$C$151,2,0))</f>
        <v>Calibration/verification records</v>
      </c>
      <c r="K96" s="155"/>
      <c r="L96" s="145">
        <v>53</v>
      </c>
      <c r="M96" s="156" t="s">
        <v>543</v>
      </c>
      <c r="N96" s="157" t="str">
        <f>IF(M96="","",VLOOKUP(M96,'[1]Truck V7 lookup'!$B$2:$C$151,2,0))</f>
        <v xml:space="preserve">Calibration of master gauges. </v>
      </c>
      <c r="O96" s="158"/>
      <c r="P96" s="146" t="s">
        <v>408</v>
      </c>
      <c r="Q96" s="154"/>
      <c r="R96" s="159"/>
      <c r="S96" s="160" t="str">
        <f>IF(P96="--","--",VLOOKUP(P96,'[1]VDA 6.3 MWM'!$C$2:$E$65,2,0))</f>
        <v>--</v>
      </c>
      <c r="T96" s="157"/>
      <c r="U96" s="125" t="str">
        <f t="shared" si="3"/>
        <v>7.6.2</v>
      </c>
      <c r="V96" s="154"/>
      <c r="X96" s="144" t="str">
        <f t="shared" si="4"/>
        <v>Measuring equipment &amp; masters adequate &amp; certified. TS 7.6.2</v>
      </c>
    </row>
    <row r="97" spans="1:24" ht="30" hidden="1" customHeight="1">
      <c r="A97" s="128"/>
      <c r="B97" s="129" t="s">
        <v>408</v>
      </c>
      <c r="C97" s="130"/>
      <c r="D97" s="131" t="s">
        <v>408</v>
      </c>
      <c r="E97" s="132"/>
      <c r="F97" s="162"/>
      <c r="G97" s="134"/>
      <c r="H97" s="135">
        <v>133</v>
      </c>
      <c r="I97" s="136" t="s">
        <v>544</v>
      </c>
      <c r="J97" s="137" t="str">
        <f>IF(I97="","",VLOOKUP(I97,'[1]TS Lookup'!$B$2:$C$151,2,0))</f>
        <v>Laboratory requirements</v>
      </c>
      <c r="K97" s="138"/>
      <c r="L97" s="128"/>
      <c r="M97" s="139" t="s">
        <v>408</v>
      </c>
      <c r="N97" s="140"/>
      <c r="O97" s="141"/>
      <c r="P97" s="129" t="s">
        <v>408</v>
      </c>
      <c r="Q97" s="137"/>
      <c r="R97" s="142"/>
      <c r="S97" s="143" t="str">
        <f>IF(P97="--","--",VLOOKUP(P97,'[1]VDA 6.3 MWM'!$C$2:$E$65,2,0))</f>
        <v>--</v>
      </c>
      <c r="T97" s="140"/>
      <c r="U97" s="125" t="str">
        <f t="shared" si="3"/>
        <v>7.6.3</v>
      </c>
      <c r="V97" s="137"/>
      <c r="X97" s="144" t="str">
        <f t="shared" si="4"/>
        <v>n/a</v>
      </c>
    </row>
    <row r="98" spans="1:24" ht="30" hidden="1" customHeight="1">
      <c r="A98" s="145"/>
      <c r="B98" s="146" t="s">
        <v>408</v>
      </c>
      <c r="C98" s="147"/>
      <c r="D98" s="148" t="s">
        <v>408</v>
      </c>
      <c r="E98" s="149"/>
      <c r="F98" s="163"/>
      <c r="G98" s="151"/>
      <c r="H98" s="152">
        <v>134</v>
      </c>
      <c r="I98" s="153" t="s">
        <v>545</v>
      </c>
      <c r="J98" s="154" t="str">
        <f>IF(I98="","",VLOOKUP(I98,'[1]TS Lookup'!$B$2:$C$151,2,0))</f>
        <v>Internal laboratory</v>
      </c>
      <c r="K98" s="155"/>
      <c r="L98" s="145"/>
      <c r="M98" s="156" t="s">
        <v>408</v>
      </c>
      <c r="N98" s="157"/>
      <c r="O98" s="158"/>
      <c r="P98" s="146" t="s">
        <v>408</v>
      </c>
      <c r="Q98" s="154"/>
      <c r="R98" s="159"/>
      <c r="S98" s="160" t="str">
        <f>IF(P98="--","--",VLOOKUP(P98,'[1]VDA 6.3 MWM'!$C$2:$E$65,2,0))</f>
        <v>--</v>
      </c>
      <c r="T98" s="157"/>
      <c r="U98" s="125" t="str">
        <f t="shared" si="3"/>
        <v>7.6.3.1</v>
      </c>
      <c r="V98" s="154"/>
      <c r="X98" s="144" t="str">
        <f t="shared" si="4"/>
        <v>n/a</v>
      </c>
    </row>
    <row r="99" spans="1:24" ht="30" hidden="1" customHeight="1">
      <c r="A99" s="128"/>
      <c r="B99" s="129" t="s">
        <v>408</v>
      </c>
      <c r="C99" s="130"/>
      <c r="D99" s="131" t="s">
        <v>408</v>
      </c>
      <c r="E99" s="132"/>
      <c r="F99" s="162"/>
      <c r="G99" s="134"/>
      <c r="H99" s="135">
        <v>135</v>
      </c>
      <c r="I99" s="136" t="s">
        <v>546</v>
      </c>
      <c r="J99" s="137" t="str">
        <f>IF(I99="","",VLOOKUP(I99,'[1]TS Lookup'!$B$2:$C$151,2,0))</f>
        <v>External laboratory</v>
      </c>
      <c r="K99" s="138"/>
      <c r="L99" s="128"/>
      <c r="M99" s="139" t="s">
        <v>408</v>
      </c>
      <c r="N99" s="140"/>
      <c r="O99" s="141"/>
      <c r="P99" s="129" t="s">
        <v>408</v>
      </c>
      <c r="Q99" s="137"/>
      <c r="R99" s="142"/>
      <c r="S99" s="143" t="str">
        <f>IF(P99="--","--",VLOOKUP(P99,'[1]VDA 6.3 MWM'!$C$2:$E$65,2,0))</f>
        <v>--</v>
      </c>
      <c r="T99" s="140"/>
      <c r="U99" s="125" t="str">
        <f t="shared" si="3"/>
        <v>7.6.3.2</v>
      </c>
      <c r="V99" s="137"/>
      <c r="X99" s="144" t="str">
        <f t="shared" si="4"/>
        <v>n/a</v>
      </c>
    </row>
    <row r="100" spans="1:24" ht="30" hidden="1" customHeight="1">
      <c r="A100" s="145"/>
      <c r="B100" s="146" t="s">
        <v>408</v>
      </c>
      <c r="C100" s="147"/>
      <c r="D100" s="148" t="s">
        <v>408</v>
      </c>
      <c r="E100" s="149"/>
      <c r="F100" s="163"/>
      <c r="G100" s="151"/>
      <c r="H100" s="152">
        <v>138</v>
      </c>
      <c r="I100" s="153" t="s">
        <v>547</v>
      </c>
      <c r="J100" s="154" t="str">
        <f>IF(I100="","",VLOOKUP(I100,'[1]TS Lookup'!$B$2:$C$151,2,0))</f>
        <v>Identification of statistical tools</v>
      </c>
      <c r="K100" s="155"/>
      <c r="L100" s="145"/>
      <c r="M100" s="156" t="s">
        <v>408</v>
      </c>
      <c r="N100" s="157"/>
      <c r="O100" s="158"/>
      <c r="P100" s="146" t="s">
        <v>408</v>
      </c>
      <c r="Q100" s="154"/>
      <c r="R100" s="159"/>
      <c r="S100" s="160" t="str">
        <f>IF(P100="--","--",VLOOKUP(P100,'[1]VDA 6.3 MWM'!$C$2:$E$65,2,0))</f>
        <v>--</v>
      </c>
      <c r="T100" s="157"/>
      <c r="U100" s="125" t="str">
        <f t="shared" si="3"/>
        <v>8.1.1</v>
      </c>
      <c r="V100" s="154"/>
      <c r="X100" s="144" t="str">
        <f t="shared" si="4"/>
        <v>n/a</v>
      </c>
    </row>
    <row r="101" spans="1:24" ht="30" hidden="1" customHeight="1">
      <c r="A101" s="128"/>
      <c r="B101" s="129" t="s">
        <v>408</v>
      </c>
      <c r="C101" s="130"/>
      <c r="D101" s="131" t="s">
        <v>408</v>
      </c>
      <c r="E101" s="132"/>
      <c r="F101" s="162"/>
      <c r="G101" s="134"/>
      <c r="H101" s="135">
        <v>139</v>
      </c>
      <c r="I101" s="136" t="s">
        <v>548</v>
      </c>
      <c r="J101" s="137" t="str">
        <f>IF(I101="","",VLOOKUP(I101,'[1]TS Lookup'!$B$2:$C$151,2,0))</f>
        <v>Knowledge of basic statistical concepts</v>
      </c>
      <c r="K101" s="138"/>
      <c r="L101" s="128"/>
      <c r="M101" s="139" t="s">
        <v>408</v>
      </c>
      <c r="N101" s="140"/>
      <c r="O101" s="141"/>
      <c r="P101" s="129" t="s">
        <v>408</v>
      </c>
      <c r="Q101" s="137"/>
      <c r="R101" s="142"/>
      <c r="S101" s="143" t="str">
        <f>IF(P101="--","--",VLOOKUP(P101,'[1]VDA 6.3 MWM'!$C$2:$E$65,2,0))</f>
        <v>--</v>
      </c>
      <c r="T101" s="140"/>
      <c r="U101" s="125" t="str">
        <f t="shared" si="3"/>
        <v>8.1.2</v>
      </c>
      <c r="V101" s="137"/>
      <c r="X101" s="144" t="str">
        <f t="shared" si="4"/>
        <v>n/a</v>
      </c>
    </row>
    <row r="102" spans="1:24" ht="30" hidden="1" customHeight="1">
      <c r="A102" s="145"/>
      <c r="B102" s="146" t="s">
        <v>408</v>
      </c>
      <c r="C102" s="147"/>
      <c r="D102" s="148" t="s">
        <v>408</v>
      </c>
      <c r="E102" s="149"/>
      <c r="F102" s="163"/>
      <c r="G102" s="151"/>
      <c r="H102" s="152">
        <v>140</v>
      </c>
      <c r="I102" s="153" t="s">
        <v>549</v>
      </c>
      <c r="J102" s="154" t="str">
        <f>IF(I102="","",VLOOKUP(I102,'[1]TS Lookup'!$B$2:$C$151,2,0))</f>
        <v>Monitoring and measurement</v>
      </c>
      <c r="K102" s="155"/>
      <c r="L102" s="145"/>
      <c r="M102" s="156" t="s">
        <v>408</v>
      </c>
      <c r="N102" s="157"/>
      <c r="O102" s="158"/>
      <c r="P102" s="146" t="s">
        <v>408</v>
      </c>
      <c r="Q102" s="154"/>
      <c r="R102" s="159"/>
      <c r="S102" s="160" t="str">
        <f>IF(P102="--","--",VLOOKUP(P102,'[1]VDA 6.3 MWM'!$C$2:$E$65,2,0))</f>
        <v>--</v>
      </c>
      <c r="T102" s="157"/>
      <c r="U102" s="125" t="str">
        <f t="shared" si="3"/>
        <v>8.2</v>
      </c>
      <c r="V102" s="154"/>
      <c r="X102" s="144" t="str">
        <f t="shared" si="4"/>
        <v>n/a</v>
      </c>
    </row>
    <row r="103" spans="1:24" ht="30" hidden="1" customHeight="1">
      <c r="A103" s="128"/>
      <c r="B103" s="129" t="s">
        <v>408</v>
      </c>
      <c r="C103" s="130"/>
      <c r="D103" s="131" t="s">
        <v>408</v>
      </c>
      <c r="E103" s="132"/>
      <c r="F103" s="162"/>
      <c r="G103" s="134"/>
      <c r="H103" s="135">
        <v>141</v>
      </c>
      <c r="I103" s="136" t="s">
        <v>550</v>
      </c>
      <c r="J103" s="137" t="str">
        <f>IF(I103="","",VLOOKUP(I103,'[1]TS Lookup'!$B$2:$C$151,2,0))</f>
        <v>Customer satisfaction</v>
      </c>
      <c r="K103" s="138"/>
      <c r="L103" s="128"/>
      <c r="M103" s="139" t="s">
        <v>408</v>
      </c>
      <c r="N103" s="140"/>
      <c r="O103" s="161">
        <v>87</v>
      </c>
      <c r="P103" s="129" t="s">
        <v>464</v>
      </c>
      <c r="Q103" s="137" t="str">
        <f>VLOOKUP(P103,'[1]MWM VDA Lookup'!$G$2:$H$62,2,0)</f>
        <v xml:space="preserve"> Are complaints quickly reacted to and the supply of parts secured?</v>
      </c>
      <c r="R103" s="142"/>
      <c r="S103" s="143" t="str">
        <f>IF(P103="--","--",VLOOKUP(P103,'[1]VDA 6.3 MWM'!$C$2:$E$65,2,0))</f>
        <v>--</v>
      </c>
      <c r="T103" s="140"/>
      <c r="U103" s="125" t="str">
        <f t="shared" si="3"/>
        <v>8.2.1</v>
      </c>
      <c r="V103" s="137"/>
      <c r="W103" s="103" t="str">
        <f>P103</f>
        <v>7.3</v>
      </c>
      <c r="X103" s="144" t="str">
        <f t="shared" si="4"/>
        <v>n/a</v>
      </c>
    </row>
    <row r="104" spans="1:24" ht="30" hidden="1" customHeight="1">
      <c r="A104" s="145"/>
      <c r="B104" s="146" t="s">
        <v>408</v>
      </c>
      <c r="C104" s="147">
        <v>68</v>
      </c>
      <c r="D104" s="148" t="s">
        <v>551</v>
      </c>
      <c r="E104" s="149" t="s">
        <v>552</v>
      </c>
      <c r="F104" s="163"/>
      <c r="G104" s="151"/>
      <c r="H104" s="152">
        <v>144</v>
      </c>
      <c r="I104" s="153" t="s">
        <v>553</v>
      </c>
      <c r="J104" s="154" t="str">
        <f>IF(I104="","",VLOOKUP(I104,'[1]TS Lookup'!$B$2:$C$151,2,0))</f>
        <v>Internal audit</v>
      </c>
      <c r="K104" s="155"/>
      <c r="L104" s="145">
        <v>62</v>
      </c>
      <c r="M104" s="156" t="s">
        <v>554</v>
      </c>
      <c r="N104" s="157" t="str">
        <f>IF(M104="","",VLOOKUP(M104,'[1]Truck V7 lookup'!$B$2:$C$151,2,0))</f>
        <v>Internal system audit schedule</v>
      </c>
      <c r="O104" s="158"/>
      <c r="P104" s="146" t="s">
        <v>408</v>
      </c>
      <c r="Q104" s="154"/>
      <c r="R104" s="159"/>
      <c r="S104" s="160" t="str">
        <f>IF(P104="--","--",VLOOKUP(P104,'[1]VDA 6.3 MWM'!$C$2:$E$65,2,0))</f>
        <v>--</v>
      </c>
      <c r="T104" s="157"/>
      <c r="U104" s="125" t="str">
        <f t="shared" si="3"/>
        <v>8.2.2</v>
      </c>
      <c r="V104" s="154"/>
      <c r="X104" s="144" t="str">
        <f t="shared" si="4"/>
        <v>Establish a schedule for internal audits.     TS 8.2.2</v>
      </c>
    </row>
    <row r="105" spans="1:24" ht="30" hidden="1" customHeight="1">
      <c r="A105" s="128"/>
      <c r="B105" s="129" t="s">
        <v>408</v>
      </c>
      <c r="C105" s="130">
        <v>69</v>
      </c>
      <c r="D105" s="131" t="s">
        <v>555</v>
      </c>
      <c r="E105" s="132" t="s">
        <v>556</v>
      </c>
      <c r="F105" s="162"/>
      <c r="G105" s="134"/>
      <c r="H105" s="135">
        <v>145</v>
      </c>
      <c r="I105" s="136" t="s">
        <v>553</v>
      </c>
      <c r="J105" s="137" t="str">
        <f>IF(I105="","",VLOOKUP(I105,'[1]TS Lookup'!$B$2:$C$151,2,0))</f>
        <v>Internal audit</v>
      </c>
      <c r="K105" s="138"/>
      <c r="L105" s="128">
        <v>63</v>
      </c>
      <c r="M105" s="139" t="s">
        <v>554</v>
      </c>
      <c r="N105" s="140" t="str">
        <f>IF(M105="","",VLOOKUP(M105,'[1]Truck V7 lookup'!$B$2:$C$151,2,0))</f>
        <v>Internal system audit schedule</v>
      </c>
      <c r="O105" s="141"/>
      <c r="P105" s="129" t="s">
        <v>408</v>
      </c>
      <c r="Q105" s="137"/>
      <c r="R105" s="142"/>
      <c r="S105" s="143" t="str">
        <f>IF(P105="--","--",VLOOKUP(P105,'[1]VDA 6.3 MWM'!$C$2:$E$65,2,0))</f>
        <v>--</v>
      </c>
      <c r="T105" s="140"/>
      <c r="U105" s="125" t="str">
        <f t="shared" si="3"/>
        <v>8.2.2</v>
      </c>
      <c r="V105" s="137"/>
      <c r="X105" s="144" t="str">
        <f t="shared" si="4"/>
        <v>Carry out the audits per the established schedule.                                 TS 8.2.2</v>
      </c>
    </row>
    <row r="106" spans="1:24" ht="30" hidden="1" customHeight="1">
      <c r="A106" s="145"/>
      <c r="B106" s="146" t="s">
        <v>408</v>
      </c>
      <c r="C106" s="147"/>
      <c r="D106" s="148" t="s">
        <v>408</v>
      </c>
      <c r="E106" s="149"/>
      <c r="F106" s="163"/>
      <c r="G106" s="151"/>
      <c r="H106" s="152">
        <v>146</v>
      </c>
      <c r="I106" s="153" t="s">
        <v>557</v>
      </c>
      <c r="J106" s="154" t="str">
        <f>IF(I106="","",VLOOKUP(I106,'[1]TS Lookup'!$B$2:$C$151,2,0))</f>
        <v>Quality management system audit</v>
      </c>
      <c r="K106" s="155"/>
      <c r="L106" s="145"/>
      <c r="M106" s="156" t="s">
        <v>408</v>
      </c>
      <c r="N106" s="157"/>
      <c r="O106" s="158"/>
      <c r="P106" s="146" t="s">
        <v>408</v>
      </c>
      <c r="Q106" s="154"/>
      <c r="R106" s="159"/>
      <c r="S106" s="160" t="str">
        <f>IF(P106="--","--",VLOOKUP(P106,'[1]VDA 6.3 MWM'!$C$2:$E$65,2,0))</f>
        <v>--</v>
      </c>
      <c r="T106" s="157"/>
      <c r="U106" s="125" t="str">
        <f t="shared" si="3"/>
        <v>8.2.2.1</v>
      </c>
      <c r="V106" s="154"/>
      <c r="X106" s="144" t="str">
        <f t="shared" si="4"/>
        <v>n/a</v>
      </c>
    </row>
    <row r="107" spans="1:24" ht="30" hidden="1" customHeight="1">
      <c r="A107" s="145"/>
      <c r="B107" s="146" t="s">
        <v>408</v>
      </c>
      <c r="C107" s="147"/>
      <c r="D107" s="148" t="s">
        <v>408</v>
      </c>
      <c r="E107" s="149"/>
      <c r="F107" s="150"/>
      <c r="G107" s="151"/>
      <c r="H107" s="152">
        <v>154</v>
      </c>
      <c r="I107" s="153" t="s">
        <v>558</v>
      </c>
      <c r="J107" s="154" t="str">
        <f>IF(I107="","",VLOOKUP(I107,'[1]TS Lookup'!$B$2:$C$151,2,0))</f>
        <v>Internal audit plans</v>
      </c>
      <c r="K107" s="155"/>
      <c r="L107" s="145">
        <v>61</v>
      </c>
      <c r="M107" s="156" t="s">
        <v>549</v>
      </c>
      <c r="N107" s="157" t="str">
        <f>IF(M107="","",VLOOKUP(M107,'[1]Truck V7 lookup'!$B$2:$C$151,2,0))</f>
        <v>Internal system audit process (Procedure)</v>
      </c>
      <c r="O107" s="157"/>
      <c r="P107" s="146" t="s">
        <v>408</v>
      </c>
      <c r="Q107" s="154"/>
      <c r="R107" s="159"/>
      <c r="S107" s="160" t="str">
        <f>IF(P107="--","--",VLOOKUP(P107,'[1]VDA 6.3 MWM'!$C$2:$E$65,2,0))</f>
        <v>--</v>
      </c>
      <c r="T107" s="157"/>
      <c r="U107" s="125" t="str">
        <f t="shared" si="3"/>
        <v>8.2.2.4</v>
      </c>
      <c r="V107" s="154"/>
      <c r="X107" s="144" t="str">
        <f t="shared" si="4"/>
        <v>n/a</v>
      </c>
    </row>
    <row r="108" spans="1:24" ht="30" hidden="1" customHeight="1">
      <c r="A108" s="128"/>
      <c r="B108" s="129" t="s">
        <v>408</v>
      </c>
      <c r="C108" s="130"/>
      <c r="D108" s="131" t="s">
        <v>408</v>
      </c>
      <c r="E108" s="132"/>
      <c r="F108" s="133"/>
      <c r="G108" s="134"/>
      <c r="H108" s="135">
        <v>155</v>
      </c>
      <c r="I108" s="136" t="s">
        <v>559</v>
      </c>
      <c r="J108" s="137" t="str">
        <f>IF(I108="","",VLOOKUP(I108,'[1]TS Lookup'!$B$2:$C$151,2,0))</f>
        <v>Internal auditor qualification</v>
      </c>
      <c r="K108" s="138"/>
      <c r="L108" s="128"/>
      <c r="M108" s="139" t="s">
        <v>408</v>
      </c>
      <c r="N108" s="140"/>
      <c r="O108" s="140"/>
      <c r="P108" s="129" t="s">
        <v>408</v>
      </c>
      <c r="Q108" s="137"/>
      <c r="R108" s="142"/>
      <c r="S108" s="143" t="str">
        <f>IF(P108="--","--",VLOOKUP(P108,'[1]VDA 6.3 MWM'!$C$2:$E$65,2,0))</f>
        <v>--</v>
      </c>
      <c r="T108" s="140"/>
      <c r="U108" s="125" t="str">
        <f t="shared" si="3"/>
        <v>8.2.2.5</v>
      </c>
      <c r="V108" s="137"/>
      <c r="X108" s="144" t="str">
        <f t="shared" si="4"/>
        <v>n/a</v>
      </c>
    </row>
    <row r="109" spans="1:24" ht="30" hidden="1" customHeight="1">
      <c r="A109" s="145"/>
      <c r="B109" s="146" t="s">
        <v>408</v>
      </c>
      <c r="C109" s="147"/>
      <c r="D109" s="148" t="s">
        <v>408</v>
      </c>
      <c r="E109" s="149"/>
      <c r="F109" s="150"/>
      <c r="G109" s="151"/>
      <c r="H109" s="152">
        <v>156</v>
      </c>
      <c r="I109" s="153" t="s">
        <v>560</v>
      </c>
      <c r="J109" s="154" t="str">
        <f>IF(I109="","",VLOOKUP(I109,'[1]TS Lookup'!$B$2:$C$151,2,0))</f>
        <v>Monitoring and measurement of processes</v>
      </c>
      <c r="K109" s="155"/>
      <c r="L109" s="145"/>
      <c r="M109" s="156" t="s">
        <v>408</v>
      </c>
      <c r="N109" s="157"/>
      <c r="O109" s="157"/>
      <c r="P109" s="146" t="s">
        <v>408</v>
      </c>
      <c r="Q109" s="154"/>
      <c r="R109" s="159"/>
      <c r="S109" s="160" t="str">
        <f>IF(P109="--","--",VLOOKUP(P109,'[1]VDA 6.3 MWM'!$C$2:$E$65,2,0))</f>
        <v>--</v>
      </c>
      <c r="T109" s="157"/>
      <c r="U109" s="125" t="str">
        <f t="shared" si="3"/>
        <v>8.2.3</v>
      </c>
      <c r="V109" s="154"/>
      <c r="X109" s="144" t="str">
        <f t="shared" si="4"/>
        <v>n/a</v>
      </c>
    </row>
    <row r="110" spans="1:24" ht="30" hidden="1" customHeight="1">
      <c r="A110" s="145">
        <v>9</v>
      </c>
      <c r="B110" s="146" t="s">
        <v>561</v>
      </c>
      <c r="C110" s="147">
        <v>72</v>
      </c>
      <c r="D110" s="148" t="s">
        <v>408</v>
      </c>
      <c r="E110" s="149" t="s">
        <v>562</v>
      </c>
      <c r="F110" s="163"/>
      <c r="G110" s="151"/>
      <c r="H110" s="152">
        <v>161</v>
      </c>
      <c r="I110" s="153" t="s">
        <v>563</v>
      </c>
      <c r="J110" s="154" t="str">
        <f>IF(I110="","",VLOOKUP(I110,'[1]TS Lookup'!$B$2:$C$151,2,0))</f>
        <v>Monitoring and measurement of manufacturing processes</v>
      </c>
      <c r="K110" s="155"/>
      <c r="L110" s="145"/>
      <c r="M110" s="156" t="s">
        <v>408</v>
      </c>
      <c r="N110" s="157"/>
      <c r="O110" s="157"/>
      <c r="P110" s="146" t="s">
        <v>408</v>
      </c>
      <c r="Q110" s="154"/>
      <c r="R110" s="159"/>
      <c r="S110" s="160" t="str">
        <f>IF(P110="--","--",VLOOKUP(P110,'[1]VDA 6.3 MWM'!$C$2:$E$65,2,0))</f>
        <v>--</v>
      </c>
      <c r="T110" s="157"/>
      <c r="U110" s="125" t="str">
        <f t="shared" si="3"/>
        <v>8.2.3.1</v>
      </c>
      <c r="V110" s="154"/>
      <c r="X110" s="144" t="str">
        <f t="shared" si="4"/>
        <v>Reaction Plans TS 8.2.3.1</v>
      </c>
    </row>
    <row r="111" spans="1:24" ht="30" hidden="1" customHeight="1">
      <c r="A111" s="128">
        <v>17</v>
      </c>
      <c r="B111" s="129" t="s">
        <v>564</v>
      </c>
      <c r="C111" s="130">
        <v>49</v>
      </c>
      <c r="D111" s="131" t="s">
        <v>565</v>
      </c>
      <c r="E111" s="132" t="s">
        <v>566</v>
      </c>
      <c r="F111" s="162"/>
      <c r="G111" s="134"/>
      <c r="H111" s="135">
        <v>162</v>
      </c>
      <c r="I111" s="136" t="s">
        <v>567</v>
      </c>
      <c r="J111" s="137" t="str">
        <f>IF(I111="","",VLOOKUP(I111,'[1]TS Lookup'!$B$2:$C$151,2,0))</f>
        <v>Monitoring and measurement of product</v>
      </c>
      <c r="K111" s="138"/>
      <c r="L111" s="128"/>
      <c r="M111" s="139" t="s">
        <v>408</v>
      </c>
      <c r="N111" s="140"/>
      <c r="O111" s="140"/>
      <c r="P111" s="129" t="s">
        <v>408</v>
      </c>
      <c r="Q111" s="137"/>
      <c r="R111" s="142"/>
      <c r="S111" s="143" t="str">
        <f>IF(P111="--","--",VLOOKUP(P111,'[1]VDA 6.3 MWM'!$C$2:$E$65,2,0))</f>
        <v>--</v>
      </c>
      <c r="T111" s="140"/>
      <c r="U111" s="125" t="str">
        <f t="shared" si="3"/>
        <v>8.2.4</v>
      </c>
      <c r="V111" s="137"/>
      <c r="X111" s="144" t="str">
        <f t="shared" si="4"/>
        <v>Conduct final inspection and testing per the documented procedures / control plans              TS 8.2.4, 8.2.2.3</v>
      </c>
    </row>
    <row r="112" spans="1:24" ht="30" hidden="1" customHeight="1">
      <c r="A112" s="145"/>
      <c r="B112" s="146" t="s">
        <v>408</v>
      </c>
      <c r="C112" s="147"/>
      <c r="D112" s="148" t="s">
        <v>408</v>
      </c>
      <c r="E112" s="149"/>
      <c r="F112" s="163"/>
      <c r="G112" s="151"/>
      <c r="H112" s="152">
        <v>163</v>
      </c>
      <c r="I112" s="153" t="s">
        <v>568</v>
      </c>
      <c r="J112" s="154" t="str">
        <f>IF(I112="","",VLOOKUP(I112,'[1]TS Lookup'!$B$2:$C$151,2,0))</f>
        <v>Layout inspection and functional testing</v>
      </c>
      <c r="K112" s="155"/>
      <c r="L112" s="145"/>
      <c r="M112" s="156" t="s">
        <v>408</v>
      </c>
      <c r="N112" s="157"/>
      <c r="O112" s="157"/>
      <c r="P112" s="146" t="s">
        <v>408</v>
      </c>
      <c r="Q112" s="154"/>
      <c r="R112" s="159"/>
      <c r="S112" s="160" t="str">
        <f>IF(P112="--","--",VLOOKUP(P112,'[1]VDA 6.3 MWM'!$C$2:$E$65,2,0))</f>
        <v>--</v>
      </c>
      <c r="T112" s="157"/>
      <c r="U112" s="125" t="str">
        <f t="shared" si="3"/>
        <v>8.2.4.1</v>
      </c>
      <c r="V112" s="154"/>
      <c r="X112" s="144" t="str">
        <f t="shared" si="4"/>
        <v>n/a</v>
      </c>
    </row>
    <row r="113" spans="1:24" ht="30" hidden="1" customHeight="1">
      <c r="A113" s="128"/>
      <c r="B113" s="129" t="s">
        <v>408</v>
      </c>
      <c r="C113" s="130"/>
      <c r="D113" s="131" t="s">
        <v>408</v>
      </c>
      <c r="E113" s="132"/>
      <c r="F113" s="162"/>
      <c r="G113" s="134"/>
      <c r="H113" s="135">
        <v>164</v>
      </c>
      <c r="I113" s="136" t="s">
        <v>569</v>
      </c>
      <c r="J113" s="137" t="str">
        <f>IF(I113="","",VLOOKUP(I113,'[1]TS Lookup'!$B$2:$C$151,2,0))</f>
        <v>Appearance items</v>
      </c>
      <c r="K113" s="138"/>
      <c r="L113" s="128"/>
      <c r="M113" s="139" t="s">
        <v>408</v>
      </c>
      <c r="N113" s="140"/>
      <c r="O113" s="140"/>
      <c r="P113" s="129" t="s">
        <v>408</v>
      </c>
      <c r="Q113" s="137"/>
      <c r="R113" s="142"/>
      <c r="S113" s="143" t="str">
        <f>IF(P113="--","--",VLOOKUP(P113,'[1]VDA 6.3 MWM'!$C$2:$E$65,2,0))</f>
        <v>--</v>
      </c>
      <c r="T113" s="140"/>
      <c r="U113" s="125" t="str">
        <f t="shared" si="3"/>
        <v>8.2.4.2</v>
      </c>
      <c r="V113" s="137"/>
      <c r="X113" s="144" t="str">
        <f t="shared" si="4"/>
        <v>n/a</v>
      </c>
    </row>
    <row r="114" spans="1:24" ht="30" hidden="1" customHeight="1">
      <c r="A114" s="145"/>
      <c r="B114" s="146" t="s">
        <v>408</v>
      </c>
      <c r="C114" s="147"/>
      <c r="D114" s="148" t="s">
        <v>408</v>
      </c>
      <c r="E114" s="149"/>
      <c r="F114" s="163"/>
      <c r="G114" s="151"/>
      <c r="H114" s="152">
        <v>171</v>
      </c>
      <c r="I114" s="153" t="s">
        <v>570</v>
      </c>
      <c r="J114" s="154" t="str">
        <f>IF(I114="","",VLOOKUP(I114,'[1]TS Lookup'!$B$2:$C$151,2,0))</f>
        <v>Customer waiver</v>
      </c>
      <c r="K114" s="155"/>
      <c r="L114" s="145"/>
      <c r="M114" s="156" t="s">
        <v>408</v>
      </c>
      <c r="N114" s="157"/>
      <c r="O114" s="157"/>
      <c r="P114" s="146" t="s">
        <v>408</v>
      </c>
      <c r="Q114" s="154"/>
      <c r="R114" s="159"/>
      <c r="S114" s="160" t="str">
        <f>IF(P114="--","--",VLOOKUP(P114,'[1]VDA 6.3 MWM'!$C$2:$E$65,2,0))</f>
        <v>--</v>
      </c>
      <c r="T114" s="157"/>
      <c r="U114" s="125" t="str">
        <f t="shared" si="3"/>
        <v>8.3.4</v>
      </c>
      <c r="V114" s="154"/>
      <c r="X114" s="144" t="str">
        <f t="shared" si="4"/>
        <v>n/a</v>
      </c>
    </row>
    <row r="115" spans="1:24" ht="30" hidden="1" customHeight="1">
      <c r="A115" s="145"/>
      <c r="B115" s="146" t="s">
        <v>408</v>
      </c>
      <c r="C115" s="147"/>
      <c r="D115" s="148" t="s">
        <v>408</v>
      </c>
      <c r="E115" s="149"/>
      <c r="F115" s="150"/>
      <c r="G115" s="151"/>
      <c r="H115" s="152">
        <v>175</v>
      </c>
      <c r="I115" s="153" t="s">
        <v>571</v>
      </c>
      <c r="J115" s="154" t="str">
        <f>IF(I115="","",VLOOKUP(I115,'[1]TS Lookup'!$B$2:$C$151,2,0))</f>
        <v>Continual improvement of the organization</v>
      </c>
      <c r="K115" s="155"/>
      <c r="L115" s="145"/>
      <c r="M115" s="156" t="s">
        <v>408</v>
      </c>
      <c r="N115" s="157"/>
      <c r="O115" s="157"/>
      <c r="P115" s="146" t="s">
        <v>408</v>
      </c>
      <c r="Q115" s="154"/>
      <c r="R115" s="159"/>
      <c r="S115" s="160" t="str">
        <f>IF(P115="--","--",VLOOKUP(P115,'[1]VDA 6.3 MWM'!$C$2:$E$65,2,0))</f>
        <v>--</v>
      </c>
      <c r="T115" s="157"/>
      <c r="U115" s="125" t="str">
        <f t="shared" si="3"/>
        <v>8.5.1.1</v>
      </c>
      <c r="V115" s="154"/>
      <c r="X115" s="144" t="str">
        <f t="shared" si="4"/>
        <v>n/a</v>
      </c>
    </row>
    <row r="116" spans="1:24" ht="30" hidden="1" customHeight="1">
      <c r="A116" s="128"/>
      <c r="B116" s="129" t="s">
        <v>408</v>
      </c>
      <c r="C116" s="130"/>
      <c r="D116" s="131" t="s">
        <v>408</v>
      </c>
      <c r="E116" s="132"/>
      <c r="F116" s="133"/>
      <c r="G116" s="134"/>
      <c r="H116" s="135">
        <v>179</v>
      </c>
      <c r="I116" s="136" t="s">
        <v>572</v>
      </c>
      <c r="J116" s="137" t="str">
        <f>IF(I116="","",VLOOKUP(I116,'[1]TS Lookup'!$B$2:$C$151,2,0))</f>
        <v>Error-proofing</v>
      </c>
      <c r="K116" s="138"/>
      <c r="L116" s="128"/>
      <c r="M116" s="139" t="s">
        <v>408</v>
      </c>
      <c r="N116" s="140"/>
      <c r="O116" s="140"/>
      <c r="P116" s="129" t="s">
        <v>408</v>
      </c>
      <c r="Q116" s="137"/>
      <c r="R116" s="142"/>
      <c r="S116" s="143" t="str">
        <f>IF(P116="--","--",VLOOKUP(P116,'[1]VDA 6.3 MWM'!$C$2:$E$65,2,0))</f>
        <v>--</v>
      </c>
      <c r="T116" s="140"/>
      <c r="U116" s="125" t="str">
        <f t="shared" si="3"/>
        <v>8.5.2.2</v>
      </c>
      <c r="V116" s="137"/>
      <c r="X116" s="144" t="str">
        <f t="shared" si="4"/>
        <v>n/a</v>
      </c>
    </row>
    <row r="117" spans="1:24" ht="66" hidden="1" customHeight="1">
      <c r="A117" s="145"/>
      <c r="B117" s="146" t="s">
        <v>408</v>
      </c>
      <c r="C117" s="147"/>
      <c r="D117" s="148" t="s">
        <v>408</v>
      </c>
      <c r="E117" s="149"/>
      <c r="F117" s="150"/>
      <c r="G117" s="151"/>
      <c r="H117" s="152">
        <v>180</v>
      </c>
      <c r="I117" s="153" t="s">
        <v>573</v>
      </c>
      <c r="J117" s="154" t="str">
        <f>IF(I117="","",VLOOKUP(I117,'[1]TS Lookup'!$B$2:$C$151,2,0))</f>
        <v>Corrective action impact</v>
      </c>
      <c r="K117" s="155"/>
      <c r="L117" s="145"/>
      <c r="M117" s="156" t="s">
        <v>408</v>
      </c>
      <c r="N117" s="157"/>
      <c r="O117" s="157"/>
      <c r="P117" s="146" t="s">
        <v>408</v>
      </c>
      <c r="Q117" s="154"/>
      <c r="R117" s="159"/>
      <c r="S117" s="160" t="str">
        <f>IF(P117="--","--",VLOOKUP(P117,'[1]VDA 6.3 MWM'!$C$2:$E$65,2,0))</f>
        <v>--</v>
      </c>
      <c r="T117" s="157"/>
      <c r="U117" s="125" t="str">
        <f t="shared" si="3"/>
        <v>8.5.2.3</v>
      </c>
      <c r="V117" s="154"/>
      <c r="X117" s="144" t="str">
        <f t="shared" si="4"/>
        <v>n/a</v>
      </c>
    </row>
    <row r="118" spans="1:24" ht="66" hidden="1" customHeight="1">
      <c r="A118" s="128"/>
      <c r="B118" s="129" t="s">
        <v>408</v>
      </c>
      <c r="C118" s="130"/>
      <c r="D118" s="131" t="s">
        <v>408</v>
      </c>
      <c r="E118" s="132"/>
      <c r="F118" s="133"/>
      <c r="G118" s="134"/>
      <c r="H118" s="135">
        <v>181</v>
      </c>
      <c r="I118" s="136" t="s">
        <v>574</v>
      </c>
      <c r="J118" s="137" t="str">
        <f>IF(I118="","",VLOOKUP(I118,'[1]TS Lookup'!$B$2:$C$151,2,0))</f>
        <v>Rejected product test/analysis</v>
      </c>
      <c r="K118" s="138"/>
      <c r="L118" s="128"/>
      <c r="M118" s="139" t="s">
        <v>408</v>
      </c>
      <c r="N118" s="140"/>
      <c r="O118" s="140"/>
      <c r="P118" s="129" t="s">
        <v>408</v>
      </c>
      <c r="Q118" s="137"/>
      <c r="R118" s="142"/>
      <c r="S118" s="143" t="str">
        <f>IF(P118="--","--",VLOOKUP(P118,'[1]VDA 6.3 MWM'!$C$2:$E$65,2,0))</f>
        <v>--</v>
      </c>
      <c r="T118" s="140"/>
      <c r="U118" s="125" t="str">
        <f t="shared" si="3"/>
        <v>8.5.2.4</v>
      </c>
      <c r="V118" s="137"/>
      <c r="X118" s="144" t="str">
        <f t="shared" si="4"/>
        <v>n/a</v>
      </c>
    </row>
    <row r="119" spans="1:24" ht="30" hidden="1" customHeight="1">
      <c r="A119" s="145"/>
      <c r="B119" s="146" t="s">
        <v>408</v>
      </c>
      <c r="C119" s="147"/>
      <c r="D119" s="148" t="s">
        <v>408</v>
      </c>
      <c r="E119" s="149"/>
      <c r="F119" s="150"/>
      <c r="G119" s="151"/>
      <c r="H119" s="152">
        <v>182</v>
      </c>
      <c r="I119" s="153" t="s">
        <v>575</v>
      </c>
      <c r="J119" s="154" t="str">
        <f>IF(I119="","",VLOOKUP(I119,'[1]TS Lookup'!$B$2:$C$151,2,0))</f>
        <v>Preventive action</v>
      </c>
      <c r="K119" s="155"/>
      <c r="L119" s="145">
        <v>60</v>
      </c>
      <c r="M119" s="156" t="s">
        <v>576</v>
      </c>
      <c r="N119" s="157" t="str">
        <f>IF(M119="","",VLOOKUP(M119,'[1]Truck V7 lookup'!$B$2:$C$151,2,0))</f>
        <v>Preventive Actions (Procedure)</v>
      </c>
      <c r="O119" s="157"/>
      <c r="P119" s="146" t="s">
        <v>408</v>
      </c>
      <c r="Q119" s="154"/>
      <c r="R119" s="159"/>
      <c r="S119" s="160" t="str">
        <f>IF(P119="--","--",VLOOKUP(P119,'[1]VDA 6.3 MWM'!$C$2:$E$65,2,0))</f>
        <v>--</v>
      </c>
      <c r="T119" s="157"/>
      <c r="U119" s="125" t="str">
        <f t="shared" si="3"/>
        <v>8.5.3</v>
      </c>
      <c r="V119" s="154"/>
      <c r="X119" s="144" t="str">
        <f t="shared" si="4"/>
        <v>n/a</v>
      </c>
    </row>
    <row r="120" spans="1:24" ht="30" hidden="1" customHeight="1">
      <c r="A120" s="128"/>
      <c r="B120" s="129" t="s">
        <v>408</v>
      </c>
      <c r="C120" s="130"/>
      <c r="D120" s="131" t="s">
        <v>408</v>
      </c>
      <c r="E120" s="132"/>
      <c r="F120" s="133"/>
      <c r="G120" s="134"/>
      <c r="H120" s="135">
        <v>183</v>
      </c>
      <c r="I120" s="136" t="s">
        <v>577</v>
      </c>
      <c r="J120" s="137" t="str">
        <f>IF(I120="","",VLOOKUP(I120,'[1]TS Lookup'!$B$2:$C$151,2,0))</f>
        <v>The End</v>
      </c>
      <c r="K120" s="138"/>
      <c r="L120" s="128"/>
      <c r="M120" s="139" t="s">
        <v>408</v>
      </c>
      <c r="N120" s="140"/>
      <c r="O120" s="140"/>
      <c r="P120" s="129" t="s">
        <v>408</v>
      </c>
      <c r="Q120" s="137"/>
      <c r="R120" s="142"/>
      <c r="S120" s="143" t="str">
        <f>IF(P120="--","--",VLOOKUP(P120,'[1]VDA 6.3 MWM'!$C$2:$E$65,2,0))</f>
        <v>--</v>
      </c>
      <c r="T120" s="140"/>
      <c r="U120" s="125" t="str">
        <f t="shared" si="3"/>
        <v>9.9.9</v>
      </c>
      <c r="V120" s="137"/>
      <c r="X120" s="144" t="str">
        <f t="shared" si="4"/>
        <v>n/a</v>
      </c>
    </row>
    <row r="121" spans="1:24" ht="30" customHeight="1" thickTop="1" thickBot="1">
      <c r="A121" s="145"/>
      <c r="B121" s="146" t="s">
        <v>408</v>
      </c>
      <c r="C121" s="147"/>
      <c r="D121" s="148" t="s">
        <v>408</v>
      </c>
      <c r="E121" s="149"/>
      <c r="F121" s="150"/>
      <c r="G121" s="151"/>
      <c r="H121" s="152">
        <v>6</v>
      </c>
      <c r="I121" s="153" t="s">
        <v>578</v>
      </c>
      <c r="J121" s="154" t="str">
        <f>IF(I121="","",VLOOKUP(I121,'[1]TS Lookup'!$B$2:$C$151,2,0))</f>
        <v>Engineering specifications</v>
      </c>
      <c r="K121" s="155"/>
      <c r="L121" s="145"/>
      <c r="M121" s="156" t="s">
        <v>408</v>
      </c>
      <c r="N121" s="157"/>
      <c r="O121" s="165">
        <v>1</v>
      </c>
      <c r="P121" s="146" t="s">
        <v>142</v>
      </c>
      <c r="Q121" s="154" t="str">
        <f>VLOOKUP(P121,'[1]MWM VDA Lookup'!$G$2:$H$62,2,0)</f>
        <v xml:space="preserve"> Are the customer requirements available? </v>
      </c>
      <c r="R121" s="159">
        <v>1</v>
      </c>
      <c r="S121" s="160" t="str">
        <f>IF(P121="--","--",VLOOKUP(P121,'[1]VDA 6.3 MWM'!$C$2:$E$65,2,0))</f>
        <v>1.1</v>
      </c>
      <c r="T121" s="157">
        <f>R121</f>
        <v>1</v>
      </c>
      <c r="U121" s="125" t="str">
        <f t="shared" si="3"/>
        <v>4.2.3.1</v>
      </c>
      <c r="V121" s="154" t="str">
        <f>VLOOKUP(S121,'[1]MWM VDA Lookup'!$B$2:$C$51,2,0)</f>
        <v>Are the costumer requirements available?</v>
      </c>
      <c r="W121" s="103" t="str">
        <f>P121</f>
        <v>1.1</v>
      </c>
      <c r="X121" s="144" t="str">
        <f t="shared" si="4"/>
        <v>n/a</v>
      </c>
    </row>
    <row r="122" spans="1:24" ht="30" customHeight="1" thickBot="1">
      <c r="A122" s="145"/>
      <c r="B122" s="146" t="s">
        <v>408</v>
      </c>
      <c r="C122" s="147"/>
      <c r="D122" s="148" t="s">
        <v>408</v>
      </c>
      <c r="E122" s="149"/>
      <c r="F122" s="163"/>
      <c r="G122" s="151"/>
      <c r="H122" s="152">
        <v>55</v>
      </c>
      <c r="I122" s="153" t="s">
        <v>459</v>
      </c>
      <c r="J122" s="154" t="str">
        <f>IF(I122="","",VLOOKUP(I122,'[1]TS Lookup'!$B$2:$C$151,2,0))</f>
        <v>Determination of requirements related to the product</v>
      </c>
      <c r="K122" s="155"/>
      <c r="L122" s="145"/>
      <c r="M122" s="156" t="s">
        <v>408</v>
      </c>
      <c r="N122" s="157"/>
      <c r="O122" s="165">
        <v>2</v>
      </c>
      <c r="P122" s="146" t="s">
        <v>142</v>
      </c>
      <c r="Q122" s="154" t="str">
        <f>VLOOKUP(P122,'[1]MWM VDA Lookup'!$G$2:$H$62,2,0)</f>
        <v xml:space="preserve"> Are the customer requirements available? </v>
      </c>
      <c r="R122" s="154">
        <v>2</v>
      </c>
      <c r="S122" s="160" t="str">
        <f>IF(P122="--","--",VLOOKUP(P122,'[1]VDA 6.3 MWM'!$C$2:$E$65,2,0))</f>
        <v>1.1</v>
      </c>
      <c r="T122" s="157">
        <f t="shared" ref="T122:T185" si="5">R122</f>
        <v>2</v>
      </c>
      <c r="U122" s="125" t="str">
        <f t="shared" si="3"/>
        <v>7.2.1</v>
      </c>
      <c r="V122" s="154" t="str">
        <f>VLOOKUP(S122,'[1]MWM VDA Lookup'!$B$2:$C$51,2,0)</f>
        <v>Are the costumer requirements available?</v>
      </c>
      <c r="W122" s="103" t="str">
        <f>P122</f>
        <v>1.1</v>
      </c>
      <c r="X122" s="144" t="str">
        <f t="shared" si="4"/>
        <v>n/a</v>
      </c>
    </row>
    <row r="123" spans="1:24" ht="30" customHeight="1" thickBot="1">
      <c r="A123" s="145"/>
      <c r="B123" s="146" t="s">
        <v>408</v>
      </c>
      <c r="C123" s="147"/>
      <c r="D123" s="148" t="s">
        <v>408</v>
      </c>
      <c r="E123" s="149"/>
      <c r="F123" s="150"/>
      <c r="G123" s="151"/>
      <c r="H123" s="152">
        <v>60</v>
      </c>
      <c r="I123" s="153" t="s">
        <v>579</v>
      </c>
      <c r="J123" s="154" t="str">
        <f>IF(I123="","",VLOOKUP(I123,'[1]TS Lookup'!$B$2:$C$151,2,0))</f>
        <v>Customer communication</v>
      </c>
      <c r="K123" s="155"/>
      <c r="L123" s="145"/>
      <c r="M123" s="156" t="s">
        <v>408</v>
      </c>
      <c r="N123" s="157"/>
      <c r="O123" s="165">
        <v>3</v>
      </c>
      <c r="P123" s="146" t="s">
        <v>142</v>
      </c>
      <c r="Q123" s="154" t="str">
        <f>VLOOKUP(P123,'[1]MWM VDA Lookup'!$G$2:$H$62,2,0)</f>
        <v xml:space="preserve"> Are the customer requirements available? </v>
      </c>
      <c r="R123" s="154">
        <v>3</v>
      </c>
      <c r="S123" s="160" t="str">
        <f>IF(P123="--","--",VLOOKUP(P123,'[1]VDA 6.3 MWM'!$C$2:$E$65,2,0))</f>
        <v>1.1</v>
      </c>
      <c r="T123" s="157">
        <f t="shared" si="5"/>
        <v>3</v>
      </c>
      <c r="U123" s="125" t="str">
        <f t="shared" si="3"/>
        <v>7.2.3</v>
      </c>
      <c r="V123" s="154" t="str">
        <f>VLOOKUP(S123,'[1]MWM VDA Lookup'!$B$2:$C$51,2,0)</f>
        <v>Are the costumer requirements available?</v>
      </c>
      <c r="W123" s="103" t="str">
        <f>P123</f>
        <v>1.1</v>
      </c>
      <c r="X123" s="144" t="str">
        <f t="shared" si="4"/>
        <v>n/a</v>
      </c>
    </row>
    <row r="124" spans="1:24" ht="30" customHeight="1" thickBot="1">
      <c r="A124" s="128"/>
      <c r="B124" s="129" t="s">
        <v>408</v>
      </c>
      <c r="C124" s="130"/>
      <c r="D124" s="131" t="s">
        <v>408</v>
      </c>
      <c r="E124" s="132"/>
      <c r="F124" s="133"/>
      <c r="G124" s="134"/>
      <c r="H124" s="135">
        <v>61</v>
      </c>
      <c r="I124" s="136" t="s">
        <v>579</v>
      </c>
      <c r="J124" s="137" t="str">
        <f>IF(I124="","",VLOOKUP(I124,'[1]TS Lookup'!$B$2:$C$151,2,0))</f>
        <v>Customer communication</v>
      </c>
      <c r="K124" s="138"/>
      <c r="L124" s="128"/>
      <c r="M124" s="139" t="s">
        <v>408</v>
      </c>
      <c r="N124" s="140"/>
      <c r="O124" s="166">
        <v>8</v>
      </c>
      <c r="P124" s="129" t="s">
        <v>146</v>
      </c>
      <c r="Q124" s="137" t="str">
        <f>VLOOKUP(P124,'[1]MWM VDA Lookup'!$G$2:$H$62,2,0)</f>
        <v xml:space="preserve"> Has the feasibility been determined based on the available requirements?</v>
      </c>
      <c r="R124" s="137">
        <v>4</v>
      </c>
      <c r="S124" s="143" t="str">
        <f>IF(P124="--","--",VLOOKUP(P124,'[1]VDA 6.3 MWM'!$C$2:$E$65,2,0))</f>
        <v>1.2</v>
      </c>
      <c r="T124" s="157">
        <f t="shared" si="5"/>
        <v>4</v>
      </c>
      <c r="U124" s="125" t="str">
        <f t="shared" si="3"/>
        <v>7.2.3</v>
      </c>
      <c r="V124" s="137" t="str">
        <f>VLOOKUP(S124,'[1]MWM VDA Lookup'!$B$2:$C$51,2,0)</f>
        <v>Has feasibility been determined on the basis of all current requirements?</v>
      </c>
      <c r="W124" s="103" t="str">
        <f>P124</f>
        <v>1.5</v>
      </c>
      <c r="X124" s="144" t="str">
        <f t="shared" si="4"/>
        <v>n/a</v>
      </c>
    </row>
    <row r="125" spans="1:24" ht="30" customHeight="1" thickBot="1">
      <c r="A125" s="145"/>
      <c r="B125" s="146" t="s">
        <v>408</v>
      </c>
      <c r="C125" s="147">
        <v>14</v>
      </c>
      <c r="D125" s="148" t="s">
        <v>580</v>
      </c>
      <c r="E125" s="149" t="s">
        <v>581</v>
      </c>
      <c r="F125" s="150"/>
      <c r="G125" s="151"/>
      <c r="H125" s="152">
        <v>59</v>
      </c>
      <c r="I125" s="153" t="s">
        <v>582</v>
      </c>
      <c r="J125" s="154" t="str">
        <f>IF(I125="","",VLOOKUP(I125,'[1]TS Lookup'!$B$2:$C$151,2,0))</f>
        <v>Organization manufacturing feasibility</v>
      </c>
      <c r="K125" s="155"/>
      <c r="L125" s="145">
        <v>33</v>
      </c>
      <c r="M125" s="156" t="s">
        <v>583</v>
      </c>
      <c r="N125" s="157" t="str">
        <f>IF(M125="","",VLOOKUP(M125,'[1]Truck V7 lookup'!$B$2:$C$151,2,0))</f>
        <v>Manufacturing Feasibility Reviews</v>
      </c>
      <c r="O125" s="165">
        <v>9</v>
      </c>
      <c r="P125" s="146" t="s">
        <v>146</v>
      </c>
      <c r="Q125" s="154" t="str">
        <f>VLOOKUP(P125,'[1]MWM VDA Lookup'!$G$2:$H$62,2,0)</f>
        <v xml:space="preserve"> Has the feasibility been determined based on the available requirements?</v>
      </c>
      <c r="R125" s="154">
        <v>5</v>
      </c>
      <c r="S125" s="160" t="str">
        <f>IF(P125="--","--",VLOOKUP(P125,'[1]VDA 6.3 MWM'!$C$2:$E$65,2,0))</f>
        <v>1.2</v>
      </c>
      <c r="T125" s="157">
        <f t="shared" si="5"/>
        <v>5</v>
      </c>
      <c r="U125" s="125" t="str">
        <f t="shared" si="3"/>
        <v>7.2.2.2</v>
      </c>
      <c r="V125" s="154" t="str">
        <f>VLOOKUP(S125,'[1]MWM VDA Lookup'!$B$2:$C$51,2,0)</f>
        <v>Has feasibility been determined on the basis of all current requirements?</v>
      </c>
      <c r="X125" s="144" t="str">
        <f t="shared" si="4"/>
        <v>Design &amp; Manufacturing feasibility studies.                  TS 7.2.2.2</v>
      </c>
    </row>
    <row r="126" spans="1:24" ht="30" customHeight="1" thickBot="1">
      <c r="A126" s="145"/>
      <c r="B126" s="146" t="s">
        <v>408</v>
      </c>
      <c r="C126" s="147">
        <v>18</v>
      </c>
      <c r="D126" s="148" t="s">
        <v>451</v>
      </c>
      <c r="E126" s="149" t="s">
        <v>452</v>
      </c>
      <c r="F126" s="163"/>
      <c r="G126" s="151"/>
      <c r="H126" s="152">
        <v>46</v>
      </c>
      <c r="I126" s="153" t="s">
        <v>138</v>
      </c>
      <c r="J126" s="154" t="str">
        <f>IF(I126="","",VLOOKUP(I126,'[1]TS Lookup'!$B$2:$C$151,2,0))</f>
        <v>Planning of product realization</v>
      </c>
      <c r="K126" s="155"/>
      <c r="L126" s="145"/>
      <c r="M126" s="156" t="s">
        <v>408</v>
      </c>
      <c r="N126" s="157"/>
      <c r="O126" s="165">
        <v>4</v>
      </c>
      <c r="P126" s="146" t="s">
        <v>143</v>
      </c>
      <c r="Q126" s="154" t="str">
        <f>VLOOKUP(P126,'[1]MWM VDA Lookup'!$G$2:$H$62,2,0)</f>
        <v xml:space="preserve"> Is a product development plan available and are the targets maintained?</v>
      </c>
      <c r="R126" s="154">
        <v>6</v>
      </c>
      <c r="S126" s="160" t="str">
        <f>IF(P126="--","--",VLOOKUP(P126,'[1]VDA 6.3 MWM'!$C$2:$E$65,2,0))</f>
        <v>1.3</v>
      </c>
      <c r="T126" s="157">
        <f t="shared" si="5"/>
        <v>6</v>
      </c>
      <c r="U126" s="125" t="str">
        <f t="shared" si="3"/>
        <v>7.1</v>
      </c>
      <c r="V126" s="154" t="str">
        <f>VLOOKUP(S126,'[1]MWM VDA Lookup'!$B$2:$C$51,2,0)</f>
        <v>Is a Product Development Plan available and are the prescribed aims adhered to?</v>
      </c>
      <c r="W126" s="103" t="str">
        <f>P126</f>
        <v>1.2</v>
      </c>
      <c r="X126" s="144" t="str">
        <f t="shared" si="4"/>
        <v xml:space="preserve">Using Formal APQP checklist or similar methods.                          TS 7.1, 7.3.3.1                       [APQP and Product Launch]                                             </v>
      </c>
    </row>
    <row r="127" spans="1:24" ht="30" customHeight="1" thickBot="1">
      <c r="A127" s="145"/>
      <c r="B127" s="146" t="s">
        <v>408</v>
      </c>
      <c r="C127" s="147">
        <v>12</v>
      </c>
      <c r="D127" s="148" t="s">
        <v>584</v>
      </c>
      <c r="E127" s="149" t="s">
        <v>585</v>
      </c>
      <c r="F127" s="150"/>
      <c r="G127" s="151"/>
      <c r="H127" s="152">
        <v>65</v>
      </c>
      <c r="I127" s="153" t="s">
        <v>586</v>
      </c>
      <c r="J127" s="154" t="str">
        <f>IF(I127="","",VLOOKUP(I127,'[1]TS Lookup'!$B$2:$C$151,2,0))</f>
        <v>Multidisciplinary approach</v>
      </c>
      <c r="K127" s="155"/>
      <c r="L127" s="145">
        <v>41</v>
      </c>
      <c r="M127" s="156" t="s">
        <v>587</v>
      </c>
      <c r="N127" s="157" t="str">
        <f>IF(M127="","",VLOOKUP(M127,'[1]Truck V7 lookup'!$B$2:$C$151,2,0))</f>
        <v>Demonstrate Multi-discipline approach</v>
      </c>
      <c r="O127" s="165">
        <v>11</v>
      </c>
      <c r="P127" s="146" t="s">
        <v>147</v>
      </c>
      <c r="Q127" s="154" t="str">
        <f>VLOOKUP(P127,'[1]MWM VDA Lookup'!$G$2:$H$62,2,0)</f>
        <v xml:space="preserve"> Is the design FMEA raised and are improvement measures established?</v>
      </c>
      <c r="R127" s="154">
        <v>7</v>
      </c>
      <c r="S127" s="160" t="str">
        <f>IF(P127="--","--",VLOOKUP(P127,'[1]VDA 6.3 MWM'!$C$2:$E$65,2,0))</f>
        <v>1.4</v>
      </c>
      <c r="T127" s="157">
        <f t="shared" si="5"/>
        <v>7</v>
      </c>
      <c r="U127" s="125" t="str">
        <f t="shared" si="3"/>
        <v>7.3.1.1</v>
      </c>
      <c r="V127" s="154" t="str">
        <f>VLOOKUP(S127,'[1]MWM VDA Lookup'!$B$2:$C$51,2,0)</f>
        <v>Has the Design FMEA been prepared and are the improvement actions defined?</v>
      </c>
      <c r="W127" s="103" t="str">
        <f>P127</f>
        <v>2.1</v>
      </c>
      <c r="X127" s="144" t="str">
        <f t="shared" si="4"/>
        <v>Activate cross functional teams for decision making.             TS 7.3.1.1</v>
      </c>
    </row>
    <row r="128" spans="1:24" ht="30" customHeight="1" thickBot="1">
      <c r="A128" s="128"/>
      <c r="B128" s="129" t="s">
        <v>408</v>
      </c>
      <c r="C128" s="130">
        <v>13</v>
      </c>
      <c r="D128" s="131" t="s">
        <v>588</v>
      </c>
      <c r="E128" s="132" t="s">
        <v>589</v>
      </c>
      <c r="F128" s="133"/>
      <c r="G128" s="134"/>
      <c r="H128" s="135">
        <v>80</v>
      </c>
      <c r="I128" s="136" t="s">
        <v>590</v>
      </c>
      <c r="J128" s="137" t="str">
        <f>IF(I128="","",VLOOKUP(I128,'[1]TS Lookup'!$B$2:$C$151,2,0))</f>
        <v>Design and development review</v>
      </c>
      <c r="K128" s="138"/>
      <c r="L128" s="128"/>
      <c r="M128" s="139" t="s">
        <v>408</v>
      </c>
      <c r="N128" s="140"/>
      <c r="O128" s="166">
        <v>12</v>
      </c>
      <c r="P128" s="129" t="s">
        <v>148</v>
      </c>
      <c r="Q128" s="137" t="str">
        <f>VLOOKUP(P128,'[1]MWM VDA Lookup'!$G$2:$H$62,2,0)</f>
        <v xml:space="preserve"> Is the design FMEA updated in the project process and are the established measures realized?</v>
      </c>
      <c r="R128" s="137">
        <v>8</v>
      </c>
      <c r="S128" s="143" t="str">
        <f>IF(P128="--","--",VLOOKUP(P128,'[1]VDA 6.3 MWM'!$C$2:$E$65,2,0))</f>
        <v>2.1</v>
      </c>
      <c r="T128" s="157">
        <f t="shared" si="5"/>
        <v>8</v>
      </c>
      <c r="U128" s="125" t="str">
        <f t="shared" si="3"/>
        <v>7.3.4</v>
      </c>
      <c r="V128" s="137" t="str">
        <f>VLOOKUP(S128,'[1]MWM VDA Lookup'!$B$2:$C$51,2,0)</f>
        <v>Has the Design FMEA been updated during the Project Course and have the defined actions been implemented?</v>
      </c>
      <c r="W128" s="103" t="str">
        <f>P128</f>
        <v>2.2</v>
      </c>
      <c r="X128" s="144" t="str">
        <f t="shared" si="4"/>
        <v>Conduct &amp; document design reviews  TS 7.3.4</v>
      </c>
    </row>
    <row r="129" spans="1:24" ht="30" customHeight="1" thickBot="1">
      <c r="A129" s="128"/>
      <c r="B129" s="129" t="s">
        <v>408</v>
      </c>
      <c r="C129" s="130"/>
      <c r="D129" s="131" t="s">
        <v>408</v>
      </c>
      <c r="E129" s="132"/>
      <c r="F129" s="162"/>
      <c r="G129" s="134"/>
      <c r="H129" s="135">
        <v>71</v>
      </c>
      <c r="I129" s="136" t="s">
        <v>591</v>
      </c>
      <c r="J129" s="137" t="str">
        <f>IF(I129="","",VLOOKUP(I129,'[1]TS Lookup'!$B$2:$C$151,2,0))</f>
        <v>Design and development outputs</v>
      </c>
      <c r="K129" s="138"/>
      <c r="L129" s="128"/>
      <c r="M129" s="139" t="s">
        <v>408</v>
      </c>
      <c r="N129" s="140"/>
      <c r="O129" s="166">
        <v>14</v>
      </c>
      <c r="P129" s="129" t="s">
        <v>1</v>
      </c>
      <c r="Q129" s="137" t="str">
        <f>VLOOKUP(P129,'[1]MWM VDA Lookup'!$G$2:$H$62,2,0)</f>
        <v xml:space="preserve"> Are the required releases/qualification records available at the respective times?</v>
      </c>
      <c r="R129" s="137">
        <v>9</v>
      </c>
      <c r="S129" s="143" t="str">
        <f>IF(P129="--","--",VLOOKUP(P129,'[1]VDA 6.3 MWM'!$C$2:$E$65,2,0))</f>
        <v>2.2</v>
      </c>
      <c r="T129" s="157">
        <f t="shared" si="5"/>
        <v>9</v>
      </c>
      <c r="U129" s="125" t="str">
        <f t="shared" si="3"/>
        <v>7.3.3</v>
      </c>
      <c r="V129" s="137" t="str">
        <f>VLOOKUP(S129,'[1]MWM VDA Lookup'!$B$2:$C$51,2,0)</f>
        <v>Are all the necessary releases planned and/verification available?</v>
      </c>
      <c r="W129" s="103" t="str">
        <f>P129</f>
        <v>2.4</v>
      </c>
      <c r="X129" s="144" t="str">
        <f t="shared" si="4"/>
        <v>n/a</v>
      </c>
    </row>
    <row r="130" spans="1:24" ht="30" customHeight="1" thickBot="1">
      <c r="A130" s="128"/>
      <c r="B130" s="129" t="s">
        <v>408</v>
      </c>
      <c r="C130" s="130"/>
      <c r="D130" s="131" t="s">
        <v>408</v>
      </c>
      <c r="E130" s="132"/>
      <c r="F130" s="133"/>
      <c r="G130" s="134"/>
      <c r="H130" s="135"/>
      <c r="I130" s="136" t="s">
        <v>408</v>
      </c>
      <c r="J130" s="137"/>
      <c r="K130" s="138"/>
      <c r="L130" s="128"/>
      <c r="M130" s="139" t="s">
        <v>408</v>
      </c>
      <c r="N130" s="140"/>
      <c r="O130" s="166">
        <v>26</v>
      </c>
      <c r="P130" s="129" t="s">
        <v>10</v>
      </c>
      <c r="Q130" s="137" t="str">
        <f>VLOOKUP(P130,'[1]MWM VDA Lookup'!$G$2:$H$62,2,0)</f>
        <v xml:space="preserve"> Is a pre-production carried out under serial conditions for the serial release?</v>
      </c>
      <c r="R130" s="137">
        <v>10</v>
      </c>
      <c r="S130" s="143" t="s">
        <v>0</v>
      </c>
      <c r="T130" s="157">
        <f t="shared" si="5"/>
        <v>10</v>
      </c>
      <c r="U130" s="125" t="str">
        <f t="shared" ref="U130:U193" si="6">I130</f>
        <v>--</v>
      </c>
      <c r="V130" s="137" t="str">
        <f>VLOOKUP(S130,'[1]MWM VDA Lookup'!$B$2:$C$51,2,0)</f>
        <v>Has a pre-production run been carried out prior to full scale production, under full scale production conditions?</v>
      </c>
      <c r="W130" s="103" t="str">
        <f>P130</f>
        <v>4.4</v>
      </c>
      <c r="X130" s="144" t="str">
        <f t="shared" ref="X130:X193" si="7">IF(E130="","n/a",E130)</f>
        <v>n/a</v>
      </c>
    </row>
    <row r="131" spans="1:24" ht="30" customHeight="1" thickBot="1">
      <c r="A131" s="128"/>
      <c r="B131" s="129" t="s">
        <v>408</v>
      </c>
      <c r="C131" s="130">
        <v>21</v>
      </c>
      <c r="D131" s="131" t="s">
        <v>592</v>
      </c>
      <c r="E131" s="132" t="s">
        <v>593</v>
      </c>
      <c r="F131" s="162"/>
      <c r="G131" s="134"/>
      <c r="H131" s="135">
        <v>85</v>
      </c>
      <c r="I131" s="136" t="s">
        <v>485</v>
      </c>
      <c r="J131" s="137" t="str">
        <f>IF(I131="","",VLOOKUP(I131,'[1]TS Lookup'!$B$2:$C$151,2,0))</f>
        <v>Product approval process</v>
      </c>
      <c r="K131" s="138" t="s">
        <v>472</v>
      </c>
      <c r="L131" s="128"/>
      <c r="M131" s="139" t="s">
        <v>408</v>
      </c>
      <c r="N131" s="140"/>
      <c r="O131" s="166">
        <v>27</v>
      </c>
      <c r="P131" s="129" t="s">
        <v>10</v>
      </c>
      <c r="Q131" s="137" t="str">
        <f>VLOOKUP(P131,'[1]MWM VDA Lookup'!$G$2:$H$62,2,0)</f>
        <v xml:space="preserve"> Is a pre-production carried out under serial conditions for the serial release?</v>
      </c>
      <c r="R131" s="137">
        <v>11</v>
      </c>
      <c r="S131" s="143" t="str">
        <f>IF(P131="--","--",VLOOKUP(P131,'[1]VDA 6.3 MWM'!$C$2:$E$65,2,0))</f>
        <v>2.3</v>
      </c>
      <c r="T131" s="157">
        <f t="shared" si="5"/>
        <v>11</v>
      </c>
      <c r="U131" s="125" t="str">
        <f t="shared" si="6"/>
        <v>7.3.6.3</v>
      </c>
      <c r="V131" s="137" t="str">
        <f>VLOOKUP(S131,'[1]MWM VDA Lookup'!$B$2:$C$51,2,0)</f>
        <v>Has a pre-production run been carried out prior to full scale production, under full scale production conditions?</v>
      </c>
      <c r="X131" s="144" t="str">
        <f t="shared" si="7"/>
        <v>Conduct process and machine capability studies                     TS 7.3.6.3                              PPAP 4.0  2.2.6</v>
      </c>
    </row>
    <row r="132" spans="1:24" ht="30" customHeight="1" thickBot="1">
      <c r="A132" s="145">
        <v>14</v>
      </c>
      <c r="B132" s="146" t="s">
        <v>594</v>
      </c>
      <c r="C132" s="147">
        <v>48</v>
      </c>
      <c r="D132" s="148" t="s">
        <v>595</v>
      </c>
      <c r="E132" s="149" t="s">
        <v>596</v>
      </c>
      <c r="F132" s="163"/>
      <c r="G132" s="151"/>
      <c r="H132" s="152">
        <v>142</v>
      </c>
      <c r="I132" s="153" t="s">
        <v>597</v>
      </c>
      <c r="J132" s="154" t="str">
        <f>IF(I132="","",VLOOKUP(I132,'[1]TS Lookup'!$B$2:$C$151,2,0))</f>
        <v>Customer satisfaction - Supplemental</v>
      </c>
      <c r="K132" s="155"/>
      <c r="L132" s="145"/>
      <c r="M132" s="156" t="s">
        <v>408</v>
      </c>
      <c r="N132" s="157"/>
      <c r="O132" s="157">
        <v>28</v>
      </c>
      <c r="P132" s="146" t="s">
        <v>10</v>
      </c>
      <c r="Q132" s="154" t="str">
        <f>VLOOKUP(P132,'[1]MWM VDA Lookup'!$G$2:$H$62,2,0)</f>
        <v xml:space="preserve"> Is a pre-production carried out under serial conditions for the serial release?</v>
      </c>
      <c r="R132" s="154">
        <v>12</v>
      </c>
      <c r="S132" s="160" t="str">
        <f>IF(P132="--","--",VLOOKUP(P132,'[1]VDA 6.3 MWM'!$C$2:$E$65,2,0))</f>
        <v>2.3</v>
      </c>
      <c r="T132" s="157">
        <f t="shared" si="5"/>
        <v>12</v>
      </c>
      <c r="U132" s="125" t="str">
        <f t="shared" si="6"/>
        <v>8.2.1.1</v>
      </c>
      <c r="V132" s="154" t="str">
        <f>VLOOKUP(S132,'[1]MWM VDA Lookup'!$B$2:$C$51,2,0)</f>
        <v>Has a pre-production run been carried out prior to full scale production, under full scale production conditions?</v>
      </c>
      <c r="X132" s="144" t="str">
        <f t="shared" si="7"/>
        <v>Run @ Rate                            TS 8.2.1.1                     (delivery performance)</v>
      </c>
    </row>
    <row r="133" spans="1:24" ht="30" customHeight="1" thickBot="1">
      <c r="A133" s="128"/>
      <c r="B133" s="129" t="s">
        <v>408</v>
      </c>
      <c r="C133" s="130">
        <v>15</v>
      </c>
      <c r="D133" s="131" t="s">
        <v>598</v>
      </c>
      <c r="E133" s="132" t="s">
        <v>599</v>
      </c>
      <c r="F133" s="162"/>
      <c r="G133" s="134"/>
      <c r="H133" s="135">
        <v>72</v>
      </c>
      <c r="I133" s="136" t="s">
        <v>476</v>
      </c>
      <c r="J133" s="137" t="str">
        <f>IF(I133="","",VLOOKUP(I133,'[1]TS Lookup'!$B$2:$C$151,2,0))</f>
        <v>Product design outputs - Supplemental</v>
      </c>
      <c r="K133" s="138"/>
      <c r="L133" s="128"/>
      <c r="M133" s="139" t="s">
        <v>408</v>
      </c>
      <c r="N133" s="140"/>
      <c r="O133" s="166">
        <v>29</v>
      </c>
      <c r="P133" s="129" t="s">
        <v>11</v>
      </c>
      <c r="Q133" s="137" t="str">
        <f>VLOOKUP(P133,'[1]MWM VDA Lookup'!$G$2:$H$62,2,0)</f>
        <v xml:space="preserve"> Are the production and inspection documents available and complete?</v>
      </c>
      <c r="R133" s="137">
        <v>13</v>
      </c>
      <c r="S133" s="143" t="str">
        <f>IF(P133="--","--",VLOOKUP(P133,'[1]VDA 6.3 MWM'!$C$2:$E$65,2,0))</f>
        <v>2.4</v>
      </c>
      <c r="T133" s="157">
        <f t="shared" si="5"/>
        <v>13</v>
      </c>
      <c r="U133" s="125" t="str">
        <f t="shared" si="6"/>
        <v>7.3.3.1</v>
      </c>
      <c r="V133" s="137" t="str">
        <f>VLOOKUP(S133,'[1]MWM VDA Lookup'!$B$2:$C$51,2,0)</f>
        <v>Are the production and inspection documents available and complete (PPAP)?</v>
      </c>
      <c r="W133" s="103" t="str">
        <f>P133</f>
        <v>4.5</v>
      </c>
      <c r="X133" s="144" t="str">
        <f t="shared" si="7"/>
        <v>Conduct and document DFMEA's                                 TS 7.3.3.1</v>
      </c>
    </row>
    <row r="134" spans="1:24" ht="30" customHeight="1" thickBot="1">
      <c r="A134" s="145"/>
      <c r="B134" s="146" t="s">
        <v>408</v>
      </c>
      <c r="C134" s="147"/>
      <c r="D134" s="148" t="s">
        <v>408</v>
      </c>
      <c r="E134" s="149"/>
      <c r="F134" s="163"/>
      <c r="G134" s="151"/>
      <c r="H134" s="152">
        <v>31</v>
      </c>
      <c r="I134" s="153" t="s">
        <v>168</v>
      </c>
      <c r="J134" s="154" t="str">
        <f>IF(I134="","",VLOOKUP(I134,'[1]TS Lookup'!$B$2:$C$151,2,0))</f>
        <v>Competence, awareness and training</v>
      </c>
      <c r="K134" s="155"/>
      <c r="L134" s="145"/>
      <c r="M134" s="156" t="s">
        <v>408</v>
      </c>
      <c r="N134" s="157"/>
      <c r="O134" s="165">
        <v>15</v>
      </c>
      <c r="P134" s="146" t="s">
        <v>2</v>
      </c>
      <c r="Q134" s="154" t="str">
        <f>VLOOKUP(P134,'[1]MWM VDA Lookup'!$G$2:$H$62,2,0)</f>
        <v xml:space="preserve"> Are the required resources available? </v>
      </c>
      <c r="R134" s="154">
        <v>14</v>
      </c>
      <c r="S134" s="160" t="str">
        <f>IF(P134="--","--",VLOOKUP(P134,'[1]VDA 6.3 MWM'!$C$2:$E$65,2,0))</f>
        <v>2.5</v>
      </c>
      <c r="T134" s="157">
        <f t="shared" si="5"/>
        <v>14</v>
      </c>
      <c r="U134" s="125" t="str">
        <f t="shared" si="6"/>
        <v>6.2.2</v>
      </c>
      <c r="V134" s="154" t="str">
        <f>VLOOKUP(S134,'[1]MWM VDA Lookup'!$B$2:$C$51,2,0)</f>
        <v>Are the required capacities available?</v>
      </c>
      <c r="W134" s="103" t="str">
        <f>P134</f>
        <v>2.5</v>
      </c>
      <c r="X134" s="144" t="str">
        <f t="shared" si="7"/>
        <v>n/a</v>
      </c>
    </row>
    <row r="135" spans="1:24" ht="30" customHeight="1" thickBot="1">
      <c r="A135" s="145"/>
      <c r="B135" s="146" t="s">
        <v>408</v>
      </c>
      <c r="C135" s="147">
        <v>24</v>
      </c>
      <c r="D135" s="148" t="s">
        <v>600</v>
      </c>
      <c r="E135" s="149" t="s">
        <v>601</v>
      </c>
      <c r="F135" s="150"/>
      <c r="G135" s="151"/>
      <c r="H135" s="152">
        <v>92</v>
      </c>
      <c r="I135" s="153" t="s">
        <v>602</v>
      </c>
      <c r="J135" s="154" t="str">
        <f>IF(I135="","",VLOOKUP(I135,'[1]TS Lookup'!$B$2:$C$151,2,0))</f>
        <v>Supplier quality management system development</v>
      </c>
      <c r="K135" s="155"/>
      <c r="L135" s="145">
        <v>28</v>
      </c>
      <c r="M135" s="156" t="s">
        <v>603</v>
      </c>
      <c r="N135" s="157" t="str">
        <f>IF(M135="","",VLOOKUP(M135,'[1]Truck V7 lookup'!$B$2:$C$151,2,0))</f>
        <v>Supplier Development Process</v>
      </c>
      <c r="O135" s="165">
        <v>32</v>
      </c>
      <c r="P135" s="146" t="s">
        <v>141</v>
      </c>
      <c r="Q135" s="154" t="str">
        <f>VLOOKUP(P135,'[1]MWM VDA Lookup'!$G$2:$H$62,2,0)</f>
        <v xml:space="preserve"> Are only approved quality capable suppliers used? </v>
      </c>
      <c r="R135" s="154">
        <v>15</v>
      </c>
      <c r="S135" s="160" t="str">
        <f>IF(P135="--","--",VLOOKUP(P135,'[1]VDA 6.3 MWM'!$C$2:$E$65,2,0))</f>
        <v>3.1</v>
      </c>
      <c r="T135" s="157">
        <f t="shared" si="5"/>
        <v>15</v>
      </c>
      <c r="U135" s="125" t="str">
        <f t="shared" si="6"/>
        <v>7.4.1.2</v>
      </c>
      <c r="V135" s="154" t="str">
        <f>VLOOKUP(S135,'[1]MWM VDA Lookup'!$B$2:$C$51,2,0)</f>
        <v>Are only approved and qualified suppliers used?</v>
      </c>
      <c r="X135" s="144" t="str">
        <f t="shared" si="7"/>
        <v>Document/specify the Quality System Requirement of your supplier                               (your own ISO   or  TS)</v>
      </c>
    </row>
    <row r="136" spans="1:24" ht="30" customHeight="1" thickBot="1">
      <c r="A136" s="128"/>
      <c r="B136" s="129" t="s">
        <v>408</v>
      </c>
      <c r="C136" s="130">
        <v>25</v>
      </c>
      <c r="D136" s="131" t="s">
        <v>604</v>
      </c>
      <c r="E136" s="132" t="s">
        <v>605</v>
      </c>
      <c r="F136" s="133"/>
      <c r="G136" s="134"/>
      <c r="H136" s="135">
        <v>90</v>
      </c>
      <c r="I136" s="136" t="s">
        <v>606</v>
      </c>
      <c r="J136" s="137" t="str">
        <f>IF(I136="","",VLOOKUP(I136,'[1]TS Lookup'!$B$2:$C$151,2,0))</f>
        <v>Purchasing process</v>
      </c>
      <c r="K136" s="138"/>
      <c r="L136" s="128">
        <v>29</v>
      </c>
      <c r="M136" s="139" t="s">
        <v>607</v>
      </c>
      <c r="N136" s="140" t="str">
        <f>IF(M136="","",VLOOKUP(M136,'[1]Truck V7 lookup'!$B$2:$C$151,2,0))</f>
        <v>Supplier Selection Process</v>
      </c>
      <c r="O136" s="166">
        <v>33</v>
      </c>
      <c r="P136" s="129" t="s">
        <v>141</v>
      </c>
      <c r="Q136" s="137" t="str">
        <f>VLOOKUP(P136,'[1]MWM VDA Lookup'!$G$2:$H$62,2,0)</f>
        <v xml:space="preserve"> Are only approved quality capable suppliers used? </v>
      </c>
      <c r="R136" s="137">
        <v>16</v>
      </c>
      <c r="S136" s="143" t="str">
        <f>IF(P136="--","--",VLOOKUP(P136,'[1]VDA 6.3 MWM'!$C$2:$E$65,2,0))</f>
        <v>3.1</v>
      </c>
      <c r="T136" s="157">
        <f t="shared" si="5"/>
        <v>16</v>
      </c>
      <c r="U136" s="125" t="str">
        <f t="shared" si="6"/>
        <v>7.4.1</v>
      </c>
      <c r="V136" s="137" t="str">
        <f>VLOOKUP(S136,'[1]MWM VDA Lookup'!$B$2:$C$51,2,0)</f>
        <v>Are only approved and qualified suppliers used?</v>
      </c>
      <c r="W136" s="103" t="str">
        <f>P136</f>
        <v>5.1</v>
      </c>
      <c r="X136" s="144" t="str">
        <f t="shared" si="7"/>
        <v>Select supplier based upon ability to meet your designated QSR.                           TS 7.4.1</v>
      </c>
    </row>
    <row r="137" spans="1:24" ht="30" customHeight="1" thickBot="1">
      <c r="A137" s="145"/>
      <c r="B137" s="146" t="s">
        <v>408</v>
      </c>
      <c r="C137" s="147"/>
      <c r="D137" s="148" t="s">
        <v>408</v>
      </c>
      <c r="E137" s="149"/>
      <c r="F137" s="150"/>
      <c r="G137" s="151"/>
      <c r="H137" s="152">
        <v>94</v>
      </c>
      <c r="I137" s="153" t="s">
        <v>608</v>
      </c>
      <c r="J137" s="154" t="str">
        <f>IF(I137="","",VLOOKUP(I137,'[1]TS Lookup'!$B$2:$C$151,2,0))</f>
        <v>Purchasing information</v>
      </c>
      <c r="K137" s="155"/>
      <c r="L137" s="145"/>
      <c r="M137" s="156" t="s">
        <v>408</v>
      </c>
      <c r="N137" s="157"/>
      <c r="O137" s="165">
        <v>34</v>
      </c>
      <c r="P137" s="146" t="s">
        <v>101</v>
      </c>
      <c r="Q137" s="154" t="str">
        <f>VLOOKUP(P137,'[1]MWM VDA Lookup'!$G$2:$H$62,2,0)</f>
        <v xml:space="preserve"> Is the agreed quality of the purchased parts guaranteed? </v>
      </c>
      <c r="R137" s="154">
        <v>17</v>
      </c>
      <c r="S137" s="160" t="str">
        <f>IF(P137="--","--",VLOOKUP(P137,'[1]VDA 6.3 MWM'!$C$2:$E$65,2,0))</f>
        <v>3.2</v>
      </c>
      <c r="T137" s="157">
        <f t="shared" si="5"/>
        <v>17</v>
      </c>
      <c r="U137" s="125" t="str">
        <f t="shared" si="6"/>
        <v>7.4.2</v>
      </c>
      <c r="V137" s="154" t="str">
        <f>VLOOKUP(S137,'[1]MWM VDA Lookup'!$B$2:$C$51,2,0)</f>
        <v>Is the quality of the purchased parts assured?</v>
      </c>
      <c r="W137" s="103" t="str">
        <f>P137</f>
        <v>5.2</v>
      </c>
      <c r="X137" s="144" t="str">
        <f t="shared" si="7"/>
        <v>n/a</v>
      </c>
    </row>
    <row r="138" spans="1:24" ht="30" customHeight="1" thickBot="1">
      <c r="A138" s="145">
        <v>1</v>
      </c>
      <c r="B138" s="146" t="s">
        <v>609</v>
      </c>
      <c r="C138" s="147">
        <v>26</v>
      </c>
      <c r="D138" s="148" t="s">
        <v>610</v>
      </c>
      <c r="E138" s="149" t="s">
        <v>611</v>
      </c>
      <c r="F138" s="163"/>
      <c r="G138" s="151"/>
      <c r="H138" s="152">
        <v>97</v>
      </c>
      <c r="I138" s="153" t="s">
        <v>497</v>
      </c>
      <c r="J138" s="154" t="str">
        <f>IF(I138="","",VLOOKUP(I138,'[1]TS Lookup'!$B$2:$C$151,2,0))</f>
        <v>Incoming product quality</v>
      </c>
      <c r="K138" s="155"/>
      <c r="L138" s="145">
        <v>26</v>
      </c>
      <c r="M138" s="156" t="s">
        <v>456</v>
      </c>
      <c r="N138" s="157" t="str">
        <f>IF(M138="","",VLOOKUP(M138,'[1]Truck V7 lookup'!$B$2:$C$151,2,0))</f>
        <v>Verify (inspect) purchase material prior to release to production.  Formal written instructions, sampling plans</v>
      </c>
      <c r="O138" s="165">
        <v>35</v>
      </c>
      <c r="P138" s="146" t="s">
        <v>101</v>
      </c>
      <c r="Q138" s="154" t="str">
        <f>VLOOKUP(P138,'[1]MWM VDA Lookup'!$G$2:$H$62,2,0)</f>
        <v xml:space="preserve"> Is the agreed quality of the purchased parts guaranteed? </v>
      </c>
      <c r="R138" s="154">
        <v>18</v>
      </c>
      <c r="S138" s="160" t="str">
        <f>IF(P138="--","--",VLOOKUP(P138,'[1]VDA 6.3 MWM'!$C$2:$E$65,2,0))</f>
        <v>3.2</v>
      </c>
      <c r="T138" s="157">
        <f t="shared" si="5"/>
        <v>18</v>
      </c>
      <c r="U138" s="125" t="str">
        <f t="shared" si="6"/>
        <v>7.4.3.1</v>
      </c>
      <c r="V138" s="154" t="str">
        <f>VLOOKUP(S138,'[1]MWM VDA Lookup'!$B$2:$C$51,2,0)</f>
        <v>Is the quality of the purchased parts assured?</v>
      </c>
      <c r="X138" s="144" t="str">
        <f t="shared" si="7"/>
        <v>Verify (inspect) material prior to production release.                 TS 7.4.3.1</v>
      </c>
    </row>
    <row r="139" spans="1:24" ht="30" customHeight="1" thickBot="1">
      <c r="A139" s="128"/>
      <c r="B139" s="129" t="s">
        <v>408</v>
      </c>
      <c r="C139" s="130"/>
      <c r="D139" s="131" t="s">
        <v>408</v>
      </c>
      <c r="E139" s="132"/>
      <c r="F139" s="162"/>
      <c r="G139" s="134"/>
      <c r="H139" s="135">
        <v>95</v>
      </c>
      <c r="I139" s="136" t="s">
        <v>612</v>
      </c>
      <c r="J139" s="137" t="str">
        <f>IF(I139="","",VLOOKUP(I139,'[1]TS Lookup'!$B$2:$C$151,2,0))</f>
        <v>Verification of purchased product</v>
      </c>
      <c r="K139" s="138"/>
      <c r="L139" s="128"/>
      <c r="M139" s="139" t="s">
        <v>408</v>
      </c>
      <c r="N139" s="140"/>
      <c r="O139" s="166">
        <v>36</v>
      </c>
      <c r="P139" s="129" t="s">
        <v>102</v>
      </c>
      <c r="Q139" s="137" t="str">
        <f>VLOOKUP(P139,'[1]MWM VDA Lookup'!$G$2:$H$62,2,0)</f>
        <v xml:space="preserve"> Is the quality performance evaluated and are corrective actions introduced when there are deviations from the requirements?</v>
      </c>
      <c r="R139" s="137">
        <v>19</v>
      </c>
      <c r="S139" s="143" t="str">
        <f>IF(P139="--","--",VLOOKUP(P139,'[1]VDA 6.3 MWM'!$C$2:$E$65,2,0))</f>
        <v>3.3</v>
      </c>
      <c r="T139" s="157">
        <f t="shared" si="5"/>
        <v>19</v>
      </c>
      <c r="U139" s="125" t="str">
        <f t="shared" si="6"/>
        <v>7.4.3</v>
      </c>
      <c r="V139" s="137" t="str">
        <f>VLOOKUP(S139,'[1]MWM VDA Lookup'!$B$2:$C$51,2,0)</f>
        <v>Is the quality performance measured and improvement actions introduced?</v>
      </c>
      <c r="W139" s="103" t="str">
        <f t="shared" ref="W139:W151" si="8">P139</f>
        <v>5.3</v>
      </c>
      <c r="X139" s="144" t="str">
        <f t="shared" si="7"/>
        <v>n/a</v>
      </c>
    </row>
    <row r="140" spans="1:24" ht="30" customHeight="1" thickBot="1">
      <c r="A140" s="145"/>
      <c r="B140" s="146" t="s">
        <v>408</v>
      </c>
      <c r="C140" s="147"/>
      <c r="D140" s="148" t="s">
        <v>408</v>
      </c>
      <c r="E140" s="149"/>
      <c r="F140" s="163"/>
      <c r="G140" s="151"/>
      <c r="H140" s="152"/>
      <c r="I140" s="153" t="s">
        <v>408</v>
      </c>
      <c r="J140" s="154"/>
      <c r="K140" s="155"/>
      <c r="L140" s="145"/>
      <c r="M140" s="156" t="s">
        <v>408</v>
      </c>
      <c r="N140" s="157"/>
      <c r="O140" s="165">
        <v>25</v>
      </c>
      <c r="P140" s="146" t="s">
        <v>9</v>
      </c>
      <c r="Q140" s="154" t="str">
        <f>VLOOKUP(P140,'[1]MWM VDA Lookup'!$G$2:$H$62,2,0)</f>
        <v xml:space="preserve"> Are the required releases/qualification records available at the respective times?</v>
      </c>
      <c r="R140" s="154">
        <v>20</v>
      </c>
      <c r="S140" s="160" t="str">
        <f>IF(P140="--","--",VLOOKUP(P140,'[1]VDA 6.3 MWM'!$C$2:$E$65,2,0))</f>
        <v>3.4</v>
      </c>
      <c r="T140" s="157">
        <f t="shared" si="5"/>
        <v>20</v>
      </c>
      <c r="U140" s="125" t="str">
        <f t="shared" si="6"/>
        <v>--</v>
      </c>
      <c r="V140" s="154" t="str">
        <f>VLOOKUP(S140,'[1]MWM VDA Lookup'!$B$2:$C$51,2,0)</f>
        <v>Are the necessary releases available for all the supplied products and are the necessary improvement actions converted into practice?</v>
      </c>
      <c r="W140" s="103" t="str">
        <f t="shared" si="8"/>
        <v>4.3</v>
      </c>
      <c r="X140" s="144" t="str">
        <f t="shared" si="7"/>
        <v>n/a</v>
      </c>
    </row>
    <row r="141" spans="1:24" ht="30" customHeight="1" thickBot="1">
      <c r="A141" s="128"/>
      <c r="B141" s="129" t="s">
        <v>408</v>
      </c>
      <c r="C141" s="130"/>
      <c r="D141" s="131" t="s">
        <v>408</v>
      </c>
      <c r="E141" s="132"/>
      <c r="F141" s="162"/>
      <c r="G141" s="134"/>
      <c r="H141" s="135"/>
      <c r="I141" s="136" t="s">
        <v>408</v>
      </c>
      <c r="J141" s="137"/>
      <c r="K141" s="138"/>
      <c r="L141" s="128"/>
      <c r="M141" s="139" t="s">
        <v>408</v>
      </c>
      <c r="N141" s="140"/>
      <c r="O141" s="166">
        <v>40</v>
      </c>
      <c r="P141" s="129" t="s">
        <v>14</v>
      </c>
      <c r="Q141" s="137" t="str">
        <f>VLOOKUP(P141,'[1]MWM VDA Lookup'!$G$2:$H$62,2,0)</f>
        <v xml:space="preserve"> Are the stock levels of input material matched to production needs?</v>
      </c>
      <c r="R141" s="137">
        <v>21</v>
      </c>
      <c r="S141" s="143" t="str">
        <f>IF(P141="--","--",VLOOKUP(P141,'[1]VDA 6.3 MWM'!$C$2:$E$65,2,0))</f>
        <v>3.5</v>
      </c>
      <c r="T141" s="157">
        <f t="shared" si="5"/>
        <v>21</v>
      </c>
      <c r="U141" s="125" t="str">
        <f t="shared" si="6"/>
        <v>--</v>
      </c>
      <c r="V141" s="137" t="str">
        <f>VLOOKUP(S141,'[1]MWM VDA Lookup'!$B$2:$C$51,2,0)</f>
        <v>Are the stock levels of purchased material suited to the production requirements?</v>
      </c>
      <c r="W141" s="103" t="str">
        <f t="shared" si="8"/>
        <v>5.7</v>
      </c>
      <c r="X141" s="144" t="str">
        <f t="shared" si="7"/>
        <v>n/a</v>
      </c>
    </row>
    <row r="142" spans="1:24" ht="30" customHeight="1" thickBot="1">
      <c r="A142" s="128"/>
      <c r="B142" s="129" t="s">
        <v>408</v>
      </c>
      <c r="C142" s="130"/>
      <c r="D142" s="131" t="s">
        <v>408</v>
      </c>
      <c r="E142" s="132"/>
      <c r="F142" s="133"/>
      <c r="G142" s="134"/>
      <c r="H142" s="135">
        <v>124</v>
      </c>
      <c r="I142" s="136" t="s">
        <v>613</v>
      </c>
      <c r="J142" s="137" t="str">
        <f>IF(I142="","",VLOOKUP(I142,'[1]TS Lookup'!$B$2:$C$151,2,0))</f>
        <v>Storage and inventory</v>
      </c>
      <c r="K142" s="138"/>
      <c r="L142" s="128"/>
      <c r="M142" s="139" t="s">
        <v>408</v>
      </c>
      <c r="N142" s="140"/>
      <c r="O142" s="166">
        <v>41</v>
      </c>
      <c r="P142" s="129" t="s">
        <v>15</v>
      </c>
      <c r="Q142" s="137" t="str">
        <f>VLOOKUP(P142,'[1]MWM VDA Lookup'!$G$2:$H$62,2,0)</f>
        <v xml:space="preserve"> Are input materials/internal residues delivered and stored according to their purpose?</v>
      </c>
      <c r="R142" s="137">
        <v>22</v>
      </c>
      <c r="S142" s="143" t="str">
        <f>IF(P142="--","--",VLOOKUP(P142,'[1]VDA 6.3 MWM'!$C$2:$E$65,2,0))</f>
        <v>3.6</v>
      </c>
      <c r="T142" s="157">
        <f t="shared" si="5"/>
        <v>22</v>
      </c>
      <c r="U142" s="125" t="str">
        <f t="shared" si="6"/>
        <v>7.5.5.1</v>
      </c>
      <c r="V142" s="137" t="str">
        <f>VLOOKUP(S142,'[1]MWM VDA Lookup'!$B$2:$C$51,2,0)</f>
        <v>Are purchased materials/internal surpluses delivered and stored according to their purpose?</v>
      </c>
      <c r="W142" s="103" t="str">
        <f t="shared" si="8"/>
        <v>5.8</v>
      </c>
      <c r="X142" s="144" t="str">
        <f t="shared" si="7"/>
        <v>n/a</v>
      </c>
    </row>
    <row r="143" spans="1:24" ht="30" customHeight="1" thickBot="1">
      <c r="A143" s="128"/>
      <c r="B143" s="129" t="s">
        <v>408</v>
      </c>
      <c r="C143" s="130"/>
      <c r="D143" s="131" t="s">
        <v>408</v>
      </c>
      <c r="E143" s="132"/>
      <c r="F143" s="162"/>
      <c r="G143" s="134"/>
      <c r="H143" s="135">
        <v>34</v>
      </c>
      <c r="I143" s="136" t="s">
        <v>614</v>
      </c>
      <c r="J143" s="137" t="str">
        <f>IF(I143="","",VLOOKUP(I143,'[1]TS Lookup'!$B$2:$C$151,2,0))</f>
        <v>Training</v>
      </c>
      <c r="K143" s="138"/>
      <c r="L143" s="128">
        <v>17</v>
      </c>
      <c r="M143" s="139" t="s">
        <v>103</v>
      </c>
      <c r="N143" s="140" t="str">
        <f>IF(M143="","",VLOOKUP(M143,'[1]Truck V7 lookup'!$B$2:$C$151,2,0))</f>
        <v>Training:  Records (Procedure)</v>
      </c>
      <c r="O143" s="166">
        <v>42</v>
      </c>
      <c r="P143" s="129" t="s">
        <v>16</v>
      </c>
      <c r="Q143" s="137" t="str">
        <f>VLOOKUP(P143,'[1]MWM VDA Lookup'!$G$2:$H$62,2,0)</f>
        <v xml:space="preserve"> Is the personnel qualified for the respective tasks? </v>
      </c>
      <c r="R143" s="137">
        <v>23</v>
      </c>
      <c r="S143" s="143" t="str">
        <f>IF(P143="--","--",VLOOKUP(P143,'[1]VDA 6.3 MWM'!$C$2:$E$65,2,0))</f>
        <v>3.7</v>
      </c>
      <c r="T143" s="157">
        <f t="shared" si="5"/>
        <v>23</v>
      </c>
      <c r="U143" s="125" t="str">
        <f t="shared" si="6"/>
        <v>6.2.2.2</v>
      </c>
      <c r="V143" s="137" t="str">
        <f>VLOOKUP(S143,'[1]MWM VDA Lookup'!$B$2:$C$51,2,0)</f>
        <v>Are the personnel qualifield for the individual tasks?</v>
      </c>
      <c r="W143" s="103" t="str">
        <f t="shared" si="8"/>
        <v>5.9</v>
      </c>
      <c r="X143" s="144" t="str">
        <f t="shared" si="7"/>
        <v>n/a</v>
      </c>
    </row>
    <row r="144" spans="1:24" ht="30" customHeight="1" thickBot="1">
      <c r="A144" s="145"/>
      <c r="B144" s="146" t="s">
        <v>408</v>
      </c>
      <c r="C144" s="147">
        <v>2</v>
      </c>
      <c r="D144" s="148" t="s">
        <v>423</v>
      </c>
      <c r="E144" s="149" t="s">
        <v>615</v>
      </c>
      <c r="F144" s="163"/>
      <c r="G144" s="151"/>
      <c r="H144" s="152">
        <v>17</v>
      </c>
      <c r="I144" s="153" t="s">
        <v>616</v>
      </c>
      <c r="J144" s="154" t="str">
        <f>IF(I144="","",VLOOKUP(I144,'[1]TS Lookup'!$B$2:$C$151,2,0))</f>
        <v>Responsibility for quality</v>
      </c>
      <c r="K144" s="155"/>
      <c r="L144" s="145"/>
      <c r="M144" s="156" t="s">
        <v>408</v>
      </c>
      <c r="N144" s="157"/>
      <c r="O144" s="165">
        <v>43</v>
      </c>
      <c r="P144" s="146" t="s">
        <v>17</v>
      </c>
      <c r="Q144" s="154" t="str">
        <f>VLOOKUP(P144,'[1]MWM VDA Lookup'!$G$2:$H$62,2,0)</f>
        <v xml:space="preserve"> Are the employees given responsibility and authority for monitoring the product/process quality?</v>
      </c>
      <c r="R144" s="154">
        <v>24</v>
      </c>
      <c r="S144" s="160" t="str">
        <f>IF(P144="--","--",VLOOKUP(P144,'[1]VDA 6.3 MWM'!$C$2:$E$65,2,0))</f>
        <v>4.1.1</v>
      </c>
      <c r="T144" s="157">
        <f t="shared" si="5"/>
        <v>24</v>
      </c>
      <c r="U144" s="125" t="str">
        <f t="shared" si="6"/>
        <v>5.5.1.1</v>
      </c>
      <c r="V144" s="154" t="str">
        <f>VLOOKUP(S144,'[1]MWM VDA Lookup'!$B$2:$C$51,2,0)</f>
        <v>Are the personnel responsible for monitoring the product and process quality?</v>
      </c>
      <c r="W144" s="103" t="str">
        <f t="shared" si="8"/>
        <v>6.1.1</v>
      </c>
      <c r="X144" s="144" t="str">
        <f t="shared" si="7"/>
        <v>Establish an organization to ensure product quality.                  TS 5.5.1, 5.3, 5.5.2</v>
      </c>
    </row>
    <row r="145" spans="1:24" ht="30" customHeight="1" thickBot="1">
      <c r="A145" s="145"/>
      <c r="B145" s="146" t="s">
        <v>408</v>
      </c>
      <c r="C145" s="147"/>
      <c r="D145" s="148" t="s">
        <v>408</v>
      </c>
      <c r="E145" s="149"/>
      <c r="F145" s="150"/>
      <c r="G145" s="151"/>
      <c r="H145" s="152">
        <v>39</v>
      </c>
      <c r="I145" s="153" t="s">
        <v>617</v>
      </c>
      <c r="J145" s="154" t="str">
        <f>IF(I145="","",VLOOKUP(I145,'[1]TS Lookup'!$B$2:$C$151,2,0))</f>
        <v>Employee motivation and empowerment</v>
      </c>
      <c r="K145" s="155"/>
      <c r="L145" s="145"/>
      <c r="M145" s="156" t="s">
        <v>408</v>
      </c>
      <c r="N145" s="157"/>
      <c r="O145" s="165">
        <v>44</v>
      </c>
      <c r="P145" s="146" t="s">
        <v>18</v>
      </c>
      <c r="Q145" s="154" t="str">
        <f>VLOOKUP(P145,'[1]MWM VDA Lookup'!$G$2:$H$62,2,0)</f>
        <v xml:space="preserve"> Are the employees given responsibility and authority for production equipment and environment?</v>
      </c>
      <c r="R145" s="154">
        <v>25</v>
      </c>
      <c r="S145" s="160" t="str">
        <f>IF(P145="--","--",VLOOKUP(P145,'[1]VDA 6.3 MWM'!$C$2:$E$65,2,0))</f>
        <v>4.1.2</v>
      </c>
      <c r="T145" s="157">
        <f t="shared" si="5"/>
        <v>25</v>
      </c>
      <c r="U145" s="125" t="str">
        <f t="shared" si="6"/>
        <v>6.2.2.4</v>
      </c>
      <c r="V145" s="154" t="str">
        <f>VLOOKUP(S145,'[1]MWM VDA Lookup'!$B$2:$C$51,2,0)</f>
        <v>Are the personnel responsible for production equipment and the production environment?</v>
      </c>
      <c r="W145" s="103" t="str">
        <f t="shared" si="8"/>
        <v>6.1.2</v>
      </c>
      <c r="X145" s="144" t="str">
        <f t="shared" si="7"/>
        <v>n/a</v>
      </c>
    </row>
    <row r="146" spans="1:24" ht="30" customHeight="1" thickBot="1">
      <c r="A146" s="145"/>
      <c r="B146" s="146" t="s">
        <v>408</v>
      </c>
      <c r="C146" s="147"/>
      <c r="D146" s="148" t="s">
        <v>408</v>
      </c>
      <c r="E146" s="149"/>
      <c r="F146" s="163"/>
      <c r="G146" s="151"/>
      <c r="H146" s="152">
        <v>35</v>
      </c>
      <c r="I146" s="153" t="s">
        <v>614</v>
      </c>
      <c r="J146" s="154" t="str">
        <f>IF(I146="","",VLOOKUP(I146,'[1]TS Lookup'!$B$2:$C$151,2,0))</f>
        <v>Training</v>
      </c>
      <c r="K146" s="155"/>
      <c r="L146" s="145">
        <v>18</v>
      </c>
      <c r="M146" s="156" t="s">
        <v>103</v>
      </c>
      <c r="N146" s="157" t="str">
        <f>IF(M146="","",VLOOKUP(M146,'[1]Truck V7 lookup'!$B$2:$C$151,2,0))</f>
        <v>Training:  Records (Procedure)</v>
      </c>
      <c r="O146" s="165">
        <v>45</v>
      </c>
      <c r="P146" s="146" t="s">
        <v>19</v>
      </c>
      <c r="Q146" s="154" t="str">
        <f>VLOOKUP(P146,'[1]MWM VDA Lookup'!$G$2:$H$62,2,0)</f>
        <v xml:space="preserve"> Are the employees suitable to perform the required tasks and is their qualification maintained?</v>
      </c>
      <c r="R146" s="154">
        <v>26</v>
      </c>
      <c r="S146" s="160" t="str">
        <f>IF(P146="--","--",VLOOKUP(P146,'[1]VDA 6.3 MWM'!$C$2:$E$65,2,0))</f>
        <v>4.1.3</v>
      </c>
      <c r="T146" s="157">
        <f t="shared" si="5"/>
        <v>26</v>
      </c>
      <c r="U146" s="125" t="str">
        <f t="shared" si="6"/>
        <v>6.2.2.2</v>
      </c>
      <c r="V146" s="154" t="str">
        <f>VLOOKUP(S146,'[1]MWM VDA Lookup'!$B$2:$C$51,2,0)</f>
        <v>Are the employees trained to complete the given tasks and are their qualifications reviewed?</v>
      </c>
      <c r="W146" s="103" t="str">
        <f t="shared" si="8"/>
        <v>6.1.3</v>
      </c>
      <c r="X146" s="144" t="str">
        <f t="shared" si="7"/>
        <v>n/a</v>
      </c>
    </row>
    <row r="147" spans="1:24" ht="30" customHeight="1" thickBot="1">
      <c r="A147" s="145"/>
      <c r="B147" s="146" t="s">
        <v>408</v>
      </c>
      <c r="C147" s="147"/>
      <c r="D147" s="148" t="s">
        <v>408</v>
      </c>
      <c r="E147" s="149"/>
      <c r="F147" s="150"/>
      <c r="G147" s="151"/>
      <c r="H147" s="152"/>
      <c r="I147" s="153" t="s">
        <v>408</v>
      </c>
      <c r="J147" s="154"/>
      <c r="K147" s="155"/>
      <c r="L147" s="145"/>
      <c r="M147" s="156" t="s">
        <v>408</v>
      </c>
      <c r="N147" s="157"/>
      <c r="O147" s="165">
        <v>46</v>
      </c>
      <c r="P147" s="146" t="s">
        <v>20</v>
      </c>
      <c r="Q147" s="154" t="str">
        <f>VLOOKUP(P147,'[1]MWM VDA Lookup'!$G$2:$H$62,2,0)</f>
        <v xml:space="preserve"> Is there a personnel plan with a replacement ruling? </v>
      </c>
      <c r="R147" s="154">
        <v>27</v>
      </c>
      <c r="S147" s="160" t="str">
        <f>IF(P147="--","--",VLOOKUP(P147,'[1]VDA 6.3 MWM'!$C$2:$E$65,2,0))</f>
        <v>4.1.4</v>
      </c>
      <c r="T147" s="157">
        <f t="shared" si="5"/>
        <v>27</v>
      </c>
      <c r="U147" s="125" t="str">
        <f t="shared" si="6"/>
        <v>--</v>
      </c>
      <c r="V147" s="154" t="str">
        <f>VLOOKUP(S147,'[1]MWM VDA Lookup'!$B$2:$C$51,2,0)</f>
        <v>Does there exist a plan to substitute absent personnel within the company?</v>
      </c>
      <c r="W147" s="103" t="str">
        <f t="shared" si="8"/>
        <v>6.1.4</v>
      </c>
      <c r="X147" s="144" t="str">
        <f t="shared" si="7"/>
        <v>n/a</v>
      </c>
    </row>
    <row r="148" spans="1:24" ht="30" customHeight="1" thickBot="1">
      <c r="A148" s="128"/>
      <c r="B148" s="129" t="s">
        <v>408</v>
      </c>
      <c r="C148" s="130"/>
      <c r="D148" s="131" t="s">
        <v>408</v>
      </c>
      <c r="E148" s="132"/>
      <c r="F148" s="133"/>
      <c r="G148" s="134"/>
      <c r="H148" s="135">
        <v>38</v>
      </c>
      <c r="I148" s="136" t="s">
        <v>617</v>
      </c>
      <c r="J148" s="137" t="str">
        <f>IF(I148="","",VLOOKUP(I148,'[1]TS Lookup'!$B$2:$C$151,2,0))</f>
        <v>Employee motivation and empowerment</v>
      </c>
      <c r="K148" s="138"/>
      <c r="L148" s="128"/>
      <c r="M148" s="139" t="s">
        <v>408</v>
      </c>
      <c r="N148" s="140"/>
      <c r="O148" s="166">
        <v>47</v>
      </c>
      <c r="P148" s="129" t="s">
        <v>21</v>
      </c>
      <c r="Q148" s="137" t="str">
        <f>VLOOKUP(P148,'[1]MWM VDA Lookup'!$G$2:$H$62,2,0)</f>
        <v xml:space="preserve"> Are instruments to increase employee motivation effectively implemented?</v>
      </c>
      <c r="R148" s="137">
        <v>28</v>
      </c>
      <c r="S148" s="143" t="str">
        <f>IF(P148="--","--",VLOOKUP(P148,'[1]VDA 6.3 MWM'!$C$2:$E$65,2,0))</f>
        <v>4.1.5</v>
      </c>
      <c r="T148" s="157">
        <f t="shared" si="5"/>
        <v>28</v>
      </c>
      <c r="U148" s="125" t="str">
        <f t="shared" si="6"/>
        <v>6.2.2.4</v>
      </c>
      <c r="V148" s="137" t="str">
        <f>VLOOKUP(S148,'[1]MWM VDA Lookup'!$B$2:$C$51,2,0)</f>
        <v>Are techniques for increasing employee motivation effectively used?</v>
      </c>
      <c r="W148" s="103" t="str">
        <f t="shared" si="8"/>
        <v>6.1.5</v>
      </c>
      <c r="X148" s="144" t="str">
        <f t="shared" si="7"/>
        <v>n/a</v>
      </c>
    </row>
    <row r="149" spans="1:24" ht="30" customHeight="1" thickBot="1">
      <c r="A149" s="145"/>
      <c r="B149" s="146" t="s">
        <v>408</v>
      </c>
      <c r="C149" s="147">
        <v>50</v>
      </c>
      <c r="D149" s="148" t="s">
        <v>565</v>
      </c>
      <c r="E149" s="149" t="s">
        <v>566</v>
      </c>
      <c r="F149" s="150"/>
      <c r="G149" s="151"/>
      <c r="H149" s="152">
        <v>150</v>
      </c>
      <c r="I149" s="153" t="s">
        <v>618</v>
      </c>
      <c r="J149" s="154" t="str">
        <f>IF(I149="","",VLOOKUP(I149,'[1]TS Lookup'!$B$2:$C$151,2,0))</f>
        <v>Product audit</v>
      </c>
      <c r="K149" s="155"/>
      <c r="L149" s="145"/>
      <c r="M149" s="156" t="s">
        <v>408</v>
      </c>
      <c r="N149" s="157"/>
      <c r="O149" s="165">
        <v>48</v>
      </c>
      <c r="P149" s="146" t="s">
        <v>105</v>
      </c>
      <c r="Q149" s="154" t="str">
        <f>VLOOKUP(P149,'[1]MWM VDA Lookup'!$G$2:$H$62,2,0)</f>
        <v xml:space="preserve"> Are the product-specific quality requirements fulfilled with the production equipment/tools?</v>
      </c>
      <c r="R149" s="154">
        <v>29</v>
      </c>
      <c r="S149" s="160" t="str">
        <f>IF(P149="--","--",VLOOKUP(P149,'[1]VDA 6.3 MWM'!$C$2:$E$65,2,0))</f>
        <v>4.2.1</v>
      </c>
      <c r="T149" s="157">
        <f t="shared" si="5"/>
        <v>29</v>
      </c>
      <c r="U149" s="125" t="str">
        <f t="shared" si="6"/>
        <v>8.2.2.3</v>
      </c>
      <c r="V149" s="154" t="str">
        <f>VLOOKUP(S149,'[1]MWM VDA Lookup'!$B$2:$C$51,2,0)</f>
        <v>Are the product related quality requirements guaranteed using the production equipment/tools?</v>
      </c>
      <c r="W149" s="103" t="str">
        <f t="shared" si="8"/>
        <v>6.2.1</v>
      </c>
      <c r="X149" s="144" t="str">
        <f t="shared" si="7"/>
        <v>Conduct final inspection and testing per the documented procedures / control plans              TS 8.2.4, 8.2.2.3</v>
      </c>
    </row>
    <row r="150" spans="1:24" ht="30" customHeight="1" thickBot="1">
      <c r="A150" s="145"/>
      <c r="B150" s="146" t="s">
        <v>408</v>
      </c>
      <c r="C150" s="147"/>
      <c r="D150" s="148" t="s">
        <v>408</v>
      </c>
      <c r="E150" s="149"/>
      <c r="F150" s="163"/>
      <c r="G150" s="151"/>
      <c r="H150" s="152">
        <v>177</v>
      </c>
      <c r="I150" s="153" t="s">
        <v>619</v>
      </c>
      <c r="J150" s="154" t="str">
        <f>IF(I150="","",VLOOKUP(I150,'[1]TS Lookup'!$B$2:$C$151,2,0))</f>
        <v>Corrective action</v>
      </c>
      <c r="K150" s="155"/>
      <c r="L150" s="145">
        <v>73</v>
      </c>
      <c r="M150" s="156" t="s">
        <v>620</v>
      </c>
      <c r="N150" s="157" t="str">
        <f>IF(M150="","",VLOOKUP(M150,'[1]Truck V7 lookup'!$B$2:$C$151,2,0))</f>
        <v>Corrective Actions (Procedure)</v>
      </c>
      <c r="O150" s="165">
        <v>59</v>
      </c>
      <c r="P150" s="146" t="s">
        <v>621</v>
      </c>
      <c r="Q150" s="154" t="str">
        <f>VLOOKUP(P150,'[1]MWM VDA Lookup'!$G$2:$H$62,2,0)</f>
        <v xml:space="preserve"> Are the required corrective actions carried out on schedule and checked for effectiveness?</v>
      </c>
      <c r="R150" s="154">
        <v>30</v>
      </c>
      <c r="S150" s="160" t="str">
        <f>IF(P150="--","--",VLOOKUP(P150,'[1]VDA 6.3 MWM'!$C$2:$E$65,2,0))</f>
        <v>4.2.10</v>
      </c>
      <c r="T150" s="157">
        <f t="shared" si="5"/>
        <v>30</v>
      </c>
      <c r="U150" s="125" t="str">
        <f t="shared" si="6"/>
        <v>8.5.2</v>
      </c>
      <c r="V150" s="154" t="str">
        <f>VLOOKUP(S150,'[1]MWM VDA Lookup'!$B$2:$C$51,2,0)</f>
        <v>Are the corrective actions implemented and checked for effectiveness?</v>
      </c>
      <c r="W150" s="103" t="str">
        <f t="shared" si="8"/>
        <v>6.2.7</v>
      </c>
      <c r="X150" s="144" t="str">
        <f t="shared" si="7"/>
        <v>n/a</v>
      </c>
    </row>
    <row r="151" spans="1:24" ht="30" customHeight="1" thickBot="1">
      <c r="A151" s="145">
        <v>5</v>
      </c>
      <c r="B151" s="146" t="s">
        <v>622</v>
      </c>
      <c r="C151" s="147">
        <v>40</v>
      </c>
      <c r="D151" s="148" t="s">
        <v>623</v>
      </c>
      <c r="E151" s="149" t="s">
        <v>624</v>
      </c>
      <c r="F151" s="150"/>
      <c r="G151" s="151"/>
      <c r="H151" s="152">
        <v>157</v>
      </c>
      <c r="I151" s="153" t="s">
        <v>563</v>
      </c>
      <c r="J151" s="154" t="str">
        <f>IF(I151="","",VLOOKUP(I151,'[1]TS Lookup'!$B$2:$C$151,2,0))</f>
        <v>Monitoring and measurement of manufacturing processes</v>
      </c>
      <c r="K151" s="155"/>
      <c r="L151" s="145"/>
      <c r="M151" s="156" t="s">
        <v>408</v>
      </c>
      <c r="N151" s="157"/>
      <c r="O151" s="165">
        <v>49</v>
      </c>
      <c r="P151" s="146" t="s">
        <v>168</v>
      </c>
      <c r="Q151" s="154" t="str">
        <f>VLOOKUP(P151,'[1]MWM VDA Lookup'!$G$2:$H$62,2,0)</f>
        <v xml:space="preserve"> Can the quality requirements be monitored effectively during serial production with the implemented inspection, measuring and test equipment?</v>
      </c>
      <c r="R151" s="154">
        <v>31</v>
      </c>
      <c r="S151" s="160" t="str">
        <f>IF(P151="--","--",VLOOKUP(P151,'[1]VDA 6.3 MWM'!$C$2:$E$65,2,0))</f>
        <v>4.2.2</v>
      </c>
      <c r="T151" s="157">
        <f t="shared" si="5"/>
        <v>31</v>
      </c>
      <c r="U151" s="125" t="str">
        <f t="shared" si="6"/>
        <v>8.2.3.1</v>
      </c>
      <c r="V151" s="154" t="str">
        <f>VLOOKUP(S151,'[1]MWM VDA Lookup'!$B$2:$C$51,2,0)</f>
        <v>Can the quality requirements be effectively monitored with the measurement and inspection equipment used?</v>
      </c>
      <c r="W151" s="103" t="str">
        <f t="shared" si="8"/>
        <v>6.2.2</v>
      </c>
      <c r="X151" s="144" t="str">
        <f t="shared" si="7"/>
        <v>Implement Control Plans         TS 8.2.3.1         Manufacturing processes, sequence, instructions, gauging, and test equipment  shall match control plan and process flow diagram.</v>
      </c>
    </row>
    <row r="152" spans="1:24" ht="30" customHeight="1" thickBot="1">
      <c r="A152" s="128">
        <v>11</v>
      </c>
      <c r="B152" s="129" t="s">
        <v>625</v>
      </c>
      <c r="C152" s="130">
        <v>43</v>
      </c>
      <c r="D152" s="131" t="s">
        <v>626</v>
      </c>
      <c r="E152" s="132" t="s">
        <v>627</v>
      </c>
      <c r="F152" s="133"/>
      <c r="G152" s="134"/>
      <c r="H152" s="135">
        <v>127</v>
      </c>
      <c r="I152" s="136" t="s">
        <v>628</v>
      </c>
      <c r="J152" s="137" t="str">
        <f>IF(I152="","",VLOOKUP(I152,'[1]TS Lookup'!$B$2:$C$151,2,0))</f>
        <v>Control of monitoring and measuring devices</v>
      </c>
      <c r="K152" s="138" t="s">
        <v>529</v>
      </c>
      <c r="L152" s="128">
        <v>51</v>
      </c>
      <c r="M152" s="139" t="s">
        <v>530</v>
      </c>
      <c r="N152" s="140" t="str">
        <f>IF(M152="","",VLOOKUP(M152,'[1]Truck V7 lookup'!$B$2:$C$151,2,0))</f>
        <v>Gauge R &amp; R studies per MSA manual</v>
      </c>
      <c r="O152" s="140"/>
      <c r="P152" s="129" t="s">
        <v>408</v>
      </c>
      <c r="Q152" s="137"/>
      <c r="R152" s="137">
        <v>32</v>
      </c>
      <c r="S152" s="143" t="s">
        <v>166</v>
      </c>
      <c r="T152" s="157">
        <f t="shared" si="5"/>
        <v>32</v>
      </c>
      <c r="U152" s="125" t="str">
        <f t="shared" si="6"/>
        <v>7.6</v>
      </c>
      <c r="V152" s="137" t="str">
        <f>VLOOKUP(S152,'[1]MWM VDA Lookup'!$B$2:$C$51,2,0)</f>
        <v>Is there a Measurement System Managment and Analysis for production equpments and devices ? Do they execute it ?</v>
      </c>
      <c r="X152" s="144" t="str">
        <f t="shared" si="7"/>
        <v>Gauging adequacy                  TS 7.6                                       PPAP 4.0  2.2.8</v>
      </c>
    </row>
    <row r="153" spans="1:24" ht="30" customHeight="1" thickBot="1">
      <c r="A153" s="128"/>
      <c r="B153" s="129" t="s">
        <v>408</v>
      </c>
      <c r="C153" s="130">
        <v>7</v>
      </c>
      <c r="D153" s="131" t="s">
        <v>629</v>
      </c>
      <c r="E153" s="132" t="s">
        <v>630</v>
      </c>
      <c r="F153" s="162"/>
      <c r="G153" s="134"/>
      <c r="H153" s="135">
        <v>101</v>
      </c>
      <c r="I153" s="136" t="s">
        <v>631</v>
      </c>
      <c r="J153" s="137" t="str">
        <f>IF(I153="","",VLOOKUP(I153,'[1]TS Lookup'!$B$2:$C$151,2,0))</f>
        <v>Work instructions</v>
      </c>
      <c r="K153" s="138"/>
      <c r="L153" s="128">
        <v>5</v>
      </c>
      <c r="M153" s="139" t="s">
        <v>166</v>
      </c>
      <c r="N153" s="140" t="str">
        <f>IF(M153="","",VLOOKUP(M153,'[1]Truck V7 lookup'!$B$2:$C$151,2,0))</f>
        <v xml:space="preserve">     - Job Instructions</v>
      </c>
      <c r="O153" s="166">
        <v>50</v>
      </c>
      <c r="P153" s="129" t="s">
        <v>22</v>
      </c>
      <c r="Q153" s="137" t="str">
        <f>VLOOKUP(P153,'[1]MWM VDA Lookup'!$G$2:$H$62,2,0)</f>
        <v xml:space="preserve"> Are the work and inspection stations appropriate to the needs?</v>
      </c>
      <c r="R153" s="137">
        <v>33</v>
      </c>
      <c r="S153" s="143" t="str">
        <f>IF(P153="--","--",VLOOKUP(P153,'[1]VDA 6.3 MWM'!$C$2:$E$65,2,0))</f>
        <v>4.2.4</v>
      </c>
      <c r="T153" s="157">
        <f t="shared" si="5"/>
        <v>33</v>
      </c>
      <c r="U153" s="125" t="str">
        <f t="shared" si="6"/>
        <v>7.5.1.2</v>
      </c>
      <c r="V153" s="137" t="str">
        <f>VLOOKUP(S153,'[1]MWM VDA Lookup'!$B$2:$C$51,2,0)</f>
        <v>Are the work places and test areas suited to the requirements?</v>
      </c>
      <c r="W153" s="103" t="str">
        <f>P153</f>
        <v>6.2.3</v>
      </c>
      <c r="X153" s="144" t="str">
        <f t="shared" si="7"/>
        <v>Job instructions   TS 7.5.1.2</v>
      </c>
    </row>
    <row r="154" spans="1:24" ht="30" customHeight="1" thickBot="1">
      <c r="A154" s="145">
        <v>13</v>
      </c>
      <c r="B154" s="146" t="s">
        <v>632</v>
      </c>
      <c r="C154" s="147">
        <v>46</v>
      </c>
      <c r="D154" s="148" t="s">
        <v>633</v>
      </c>
      <c r="E154" s="149" t="s">
        <v>634</v>
      </c>
      <c r="F154" s="163"/>
      <c r="G154" s="151"/>
      <c r="H154" s="152">
        <v>45</v>
      </c>
      <c r="I154" s="153" t="s">
        <v>164</v>
      </c>
      <c r="J154" s="154" t="str">
        <f>IF(I154="","",VLOOKUP(I154,'[1]TS Lookup'!$B$2:$C$151,2,0))</f>
        <v>Cleanliness of premises</v>
      </c>
      <c r="K154" s="155"/>
      <c r="L154" s="145"/>
      <c r="M154" s="156" t="s">
        <v>408</v>
      </c>
      <c r="N154" s="157"/>
      <c r="O154" s="165">
        <v>51</v>
      </c>
      <c r="P154" s="147" t="s">
        <v>22</v>
      </c>
      <c r="Q154" s="154" t="str">
        <f>VLOOKUP(P154,'[1]MWM VDA Lookup'!$G$2:$H$62,2,0)</f>
        <v xml:space="preserve"> Are the work and inspection stations appropriate to the needs?</v>
      </c>
      <c r="R154" s="137">
        <v>34</v>
      </c>
      <c r="S154" s="160" t="str">
        <f>IF(P154="--","--",VLOOKUP(P154,'[1]VDA 6.3 MWM'!$C$2:$E$65,2,0))</f>
        <v>4.2.4</v>
      </c>
      <c r="T154" s="157">
        <f t="shared" si="5"/>
        <v>34</v>
      </c>
      <c r="U154" s="125" t="str">
        <f t="shared" si="6"/>
        <v>6.4.2</v>
      </c>
      <c r="V154" s="154" t="str">
        <f>VLOOKUP(S154,'[1]MWM VDA Lookup'!$B$2:$C$51,2,0)</f>
        <v>Are the work places and test areas suited to the requirements?</v>
      </c>
      <c r="X154" s="144" t="str">
        <f t="shared" si="7"/>
        <v>Premises are maintained orderly and cleanly.  Repair is appropriate to the product manufactured.                           TS 6.4.2</v>
      </c>
    </row>
    <row r="155" spans="1:24" ht="30" customHeight="1" thickBot="1">
      <c r="A155" s="128"/>
      <c r="B155" s="129" t="s">
        <v>408</v>
      </c>
      <c r="C155" s="130"/>
      <c r="D155" s="131" t="s">
        <v>408</v>
      </c>
      <c r="E155" s="132"/>
      <c r="F155" s="162"/>
      <c r="G155" s="134"/>
      <c r="H155" s="135">
        <v>147</v>
      </c>
      <c r="I155" s="136" t="s">
        <v>635</v>
      </c>
      <c r="J155" s="137" t="str">
        <f>IF(I155="","",VLOOKUP(I155,'[1]TS Lookup'!$B$2:$C$151,2,0))</f>
        <v>Manufacturing process audit</v>
      </c>
      <c r="K155" s="138"/>
      <c r="L155" s="128">
        <v>64</v>
      </c>
      <c r="M155" s="139" t="s">
        <v>636</v>
      </c>
      <c r="N155" s="140" t="str">
        <f>IF(M155="","",VLOOKUP(M155,'[1]Truck V7 lookup'!$B$2:$C$151,2,0))</f>
        <v>Audit of Process</v>
      </c>
      <c r="O155" s="166">
        <v>52</v>
      </c>
      <c r="P155" s="129" t="s">
        <v>23</v>
      </c>
      <c r="Q155" s="137" t="str">
        <f>VLOOKUP(P155,'[1]MWM VDA Lookup'!$G$2:$H$62,2,0)</f>
        <v xml:space="preserve"> Are the relevant details in the production and inspection documents complete and maintained?</v>
      </c>
      <c r="R155" s="137">
        <v>35</v>
      </c>
      <c r="S155" s="143" t="str">
        <f>IF(P155="--","--",VLOOKUP(P155,'[1]VDA 6.3 MWM'!$C$2:$E$65,2,0))</f>
        <v>4.2.5</v>
      </c>
      <c r="T155" s="157">
        <f t="shared" si="5"/>
        <v>35</v>
      </c>
      <c r="U155" s="125" t="str">
        <f t="shared" si="6"/>
        <v>8.2.2.2</v>
      </c>
      <c r="V155" s="137" t="str">
        <f>VLOOKUP(S155,'[1]MWM VDA Lookup'!$B$2:$C$51,2,0)</f>
        <v>Are the relevant details fully completed and adhered to in the production and inspection documents?</v>
      </c>
      <c r="W155" s="103" t="str">
        <f>P155</f>
        <v>6.2.4</v>
      </c>
      <c r="X155" s="144" t="str">
        <f t="shared" si="7"/>
        <v>n/a</v>
      </c>
    </row>
    <row r="156" spans="1:24" ht="30" customHeight="1" thickBot="1">
      <c r="A156" s="128">
        <v>8</v>
      </c>
      <c r="B156" s="129" t="s">
        <v>637</v>
      </c>
      <c r="C156" s="130">
        <v>35</v>
      </c>
      <c r="D156" s="131" t="s">
        <v>638</v>
      </c>
      <c r="E156" s="132" t="s">
        <v>639</v>
      </c>
      <c r="F156" s="133"/>
      <c r="G156" s="134"/>
      <c r="H156" s="135">
        <v>102</v>
      </c>
      <c r="I156" s="136" t="s">
        <v>631</v>
      </c>
      <c r="J156" s="137" t="str">
        <f>IF(I156="","",VLOOKUP(I156,'[1]TS Lookup'!$B$2:$C$151,2,0))</f>
        <v>Work instructions</v>
      </c>
      <c r="K156" s="138"/>
      <c r="L156" s="128">
        <v>42</v>
      </c>
      <c r="M156" s="139" t="s">
        <v>640</v>
      </c>
      <c r="N156" s="140" t="str">
        <f>IF(M156="","",VLOOKUP(M156,'[1]Truck V7 lookup'!$B$2:$C$151,2,0))</f>
        <v>Work Instructions at machine</v>
      </c>
      <c r="O156" s="166">
        <v>53</v>
      </c>
      <c r="P156" s="130" t="s">
        <v>23</v>
      </c>
      <c r="Q156" s="137" t="str">
        <f>VLOOKUP(P156,'[1]MWM VDA Lookup'!$G$2:$H$62,2,0)</f>
        <v xml:space="preserve"> Are the relevant details in the production and inspection documents complete and maintained?</v>
      </c>
      <c r="R156" s="137">
        <v>36</v>
      </c>
      <c r="S156" s="143" t="str">
        <f>IF(P156="--","--",VLOOKUP(P156,'[1]VDA 6.3 MWM'!$C$2:$E$65,2,0))</f>
        <v>4.2.5</v>
      </c>
      <c r="T156" s="157">
        <f t="shared" si="5"/>
        <v>36</v>
      </c>
      <c r="U156" s="125" t="str">
        <f t="shared" si="6"/>
        <v>7.5.1.2</v>
      </c>
      <c r="V156" s="137" t="str">
        <f>VLOOKUP(S156,'[1]MWM VDA Lookup'!$B$2:$C$51,2,0)</f>
        <v>Are the relevant details fully completed and adhered to in the production and inspection documents?</v>
      </c>
      <c r="X156" s="144" t="str">
        <f t="shared" si="7"/>
        <v>Develop job instructions &amp; visual aids that are available at work stations.                                 TS 7.5.1.2</v>
      </c>
    </row>
    <row r="157" spans="1:24" ht="30" customHeight="1" thickBot="1">
      <c r="A157" s="145"/>
      <c r="B157" s="146" t="s">
        <v>408</v>
      </c>
      <c r="C157" s="147">
        <v>36</v>
      </c>
      <c r="D157" s="148" t="s">
        <v>641</v>
      </c>
      <c r="E157" s="149" t="s">
        <v>642</v>
      </c>
      <c r="F157" s="150"/>
      <c r="G157" s="151"/>
      <c r="H157" s="152">
        <v>136</v>
      </c>
      <c r="I157" s="153" t="s">
        <v>643</v>
      </c>
      <c r="J157" s="154" t="str">
        <f>IF(I157="","",VLOOKUP(I157,'[1]TS Lookup'!$B$2:$C$151,2,0))</f>
        <v>Measurement, analysis and improvement - General</v>
      </c>
      <c r="K157" s="155"/>
      <c r="L157" s="145"/>
      <c r="M157" s="156" t="s">
        <v>408</v>
      </c>
      <c r="N157" s="157"/>
      <c r="O157" s="165">
        <v>54</v>
      </c>
      <c r="P157" s="147" t="s">
        <v>23</v>
      </c>
      <c r="Q157" s="154" t="str">
        <f>VLOOKUP(P157,'[1]MWM VDA Lookup'!$G$2:$H$62,2,0)</f>
        <v xml:space="preserve"> Are the relevant details in the production and inspection documents complete and maintained?</v>
      </c>
      <c r="R157" s="137">
        <v>37</v>
      </c>
      <c r="S157" s="160" t="str">
        <f>IF(P157="--","--",VLOOKUP(P157,'[1]VDA 6.3 MWM'!$C$2:$E$65,2,0))</f>
        <v>4.2.5</v>
      </c>
      <c r="T157" s="157">
        <f t="shared" si="5"/>
        <v>37</v>
      </c>
      <c r="U157" s="125" t="str">
        <f t="shared" si="6"/>
        <v>8.1</v>
      </c>
      <c r="V157" s="154" t="str">
        <f>VLOOKUP(S157,'[1]MWM VDA Lookup'!$B$2:$C$51,2,0)</f>
        <v>Are the relevant details fully completed and adhered to in the production and inspection documents?</v>
      </c>
      <c r="X157" s="144" t="str">
        <f t="shared" si="7"/>
        <v>Specify requirements for monitoring, inspection, testing, and recording of results.     TS 8.1</v>
      </c>
    </row>
    <row r="158" spans="1:24" ht="30" customHeight="1" thickBot="1">
      <c r="A158" s="145">
        <v>19</v>
      </c>
      <c r="B158" s="146" t="s">
        <v>644</v>
      </c>
      <c r="C158" s="147">
        <v>54</v>
      </c>
      <c r="D158" s="148" t="s">
        <v>645</v>
      </c>
      <c r="E158" s="149" t="s">
        <v>646</v>
      </c>
      <c r="F158" s="163"/>
      <c r="G158" s="151"/>
      <c r="H158" s="152">
        <v>168</v>
      </c>
      <c r="I158" s="153" t="s">
        <v>647</v>
      </c>
      <c r="J158" s="154" t="str">
        <f>IF(I158="","",VLOOKUP(I158,'[1]TS Lookup'!$B$2:$C$151,2,0))</f>
        <v>Control of nonconforming product - Supplemental</v>
      </c>
      <c r="K158" s="155"/>
      <c r="L158" s="145">
        <v>70</v>
      </c>
      <c r="M158" s="156" t="s">
        <v>648</v>
      </c>
      <c r="N158" s="157" t="str">
        <f>IF(M158="","",VLOOKUP(M158,'[1]Truck V7 lookup'!$B$2:$C$151,2,0))</f>
        <v>Control of non-conforming material (Procedure)</v>
      </c>
      <c r="O158" s="165">
        <v>55</v>
      </c>
      <c r="P158" s="147" t="s">
        <v>23</v>
      </c>
      <c r="Q158" s="154" t="str">
        <f>VLOOKUP(P158,'[1]MWM VDA Lookup'!$G$2:$H$62,2,0)</f>
        <v xml:space="preserve"> Are the relevant details in the production and inspection documents complete and maintained?</v>
      </c>
      <c r="R158" s="137">
        <v>38</v>
      </c>
      <c r="S158" s="160" t="str">
        <f>IF(P158="--","--",VLOOKUP(P158,'[1]VDA 6.3 MWM'!$C$2:$E$65,2,0))</f>
        <v>4.2.5</v>
      </c>
      <c r="T158" s="157">
        <f t="shared" si="5"/>
        <v>38</v>
      </c>
      <c r="U158" s="125" t="str">
        <f t="shared" si="6"/>
        <v>8.3.1</v>
      </c>
      <c r="V158" s="137" t="str">
        <f>VLOOKUP(S158,'[1]MWM VDA Lookup'!$B$2:$C$51,2,0)</f>
        <v>Are the relevant details fully completed and adhered to in the production and inspection documents?</v>
      </c>
      <c r="X158" s="144" t="str">
        <f t="shared" si="7"/>
        <v>Specify methods for handling nonconformity                         TS 8.3.1</v>
      </c>
    </row>
    <row r="159" spans="1:24" ht="30" customHeight="1" thickBot="1">
      <c r="A159" s="128"/>
      <c r="B159" s="129" t="s">
        <v>408</v>
      </c>
      <c r="C159" s="130">
        <v>67</v>
      </c>
      <c r="D159" s="131" t="s">
        <v>649</v>
      </c>
      <c r="E159" s="132" t="s">
        <v>650</v>
      </c>
      <c r="F159" s="162"/>
      <c r="G159" s="134"/>
      <c r="H159" s="135">
        <v>110</v>
      </c>
      <c r="I159" s="136" t="s">
        <v>651</v>
      </c>
      <c r="J159" s="137" t="str">
        <f>IF(I159="","",VLOOKUP(I159,'[1]TS Lookup'!$B$2:$C$151,2,0))</f>
        <v>Management of production tooling</v>
      </c>
      <c r="K159" s="138"/>
      <c r="L159" s="128"/>
      <c r="M159" s="139" t="s">
        <v>408</v>
      </c>
      <c r="N159" s="140"/>
      <c r="O159" s="166">
        <v>56</v>
      </c>
      <c r="P159" s="129" t="s">
        <v>24</v>
      </c>
      <c r="Q159" s="137" t="str">
        <f>VLOOKUP(P159,'[1]MWM VDA Lookup'!$G$2:$H$62,2,0)</f>
        <v xml:space="preserve"> Are the necessary auxiliary means available for adjustments? </v>
      </c>
      <c r="R159" s="137">
        <v>39</v>
      </c>
      <c r="S159" s="143" t="str">
        <f>IF(P159="--","--",VLOOKUP(P159,'[1]VDA 6.3 MWM'!$C$2:$E$65,2,0))</f>
        <v>4.2.6</v>
      </c>
      <c r="T159" s="157">
        <f t="shared" si="5"/>
        <v>39</v>
      </c>
      <c r="U159" s="125" t="str">
        <f t="shared" si="6"/>
        <v>7.5.1.5</v>
      </c>
      <c r="V159" s="137" t="str">
        <f>VLOOKUP(S159,'[1]MWM VDA Lookup'!$B$2:$C$51,2,0)</f>
        <v>Is the appropriate equipment and tooling available to support product changeover?</v>
      </c>
      <c r="W159" s="103" t="str">
        <f t="shared" ref="W159:W166" si="9">P159</f>
        <v>6.2.5</v>
      </c>
      <c r="X159" s="144" t="str">
        <f t="shared" si="7"/>
        <v>Planning and qualification of Tooling.</v>
      </c>
    </row>
    <row r="160" spans="1:24" ht="41.25" customHeight="1" thickBot="1">
      <c r="A160" s="128"/>
      <c r="B160" s="129" t="s">
        <v>408</v>
      </c>
      <c r="C160" s="130">
        <v>55</v>
      </c>
      <c r="D160" s="131" t="s">
        <v>652</v>
      </c>
      <c r="E160" s="132" t="s">
        <v>653</v>
      </c>
      <c r="F160" s="133"/>
      <c r="G160" s="134"/>
      <c r="H160" s="135">
        <v>105</v>
      </c>
      <c r="I160" s="136" t="s">
        <v>508</v>
      </c>
      <c r="J160" s="137" t="str">
        <f>IF(I160="","",VLOOKUP(I160,'[1]TS Lookup'!$B$2:$C$151,2,0))</f>
        <v>Preventive and predictive maintenance</v>
      </c>
      <c r="K160" s="138"/>
      <c r="L160" s="128">
        <v>55</v>
      </c>
      <c r="M160" s="139" t="s">
        <v>654</v>
      </c>
      <c r="N160" s="140" t="str">
        <f>IF(M160="","",VLOOKUP(M160,'[1]Truck V7 lookup'!$B$2:$C$151,2,0))</f>
        <v>Identify equipment using a unique designation</v>
      </c>
      <c r="O160" s="140"/>
      <c r="P160" s="129" t="s">
        <v>408</v>
      </c>
      <c r="Q160" s="137"/>
      <c r="R160" s="137">
        <v>40</v>
      </c>
      <c r="S160" s="143" t="s">
        <v>46</v>
      </c>
      <c r="T160" s="157">
        <f t="shared" si="5"/>
        <v>40</v>
      </c>
      <c r="U160" s="125" t="str">
        <f t="shared" si="6"/>
        <v>7.5.1.4</v>
      </c>
      <c r="V160" s="137" t="str">
        <f>VLOOKUP(S160,'[1]MWM VDA Lookup'!$B$2:$C$51,2,0)</f>
        <v xml:space="preserve">Preventive plan are stablish for critical equipament? The plan are execute? </v>
      </c>
      <c r="W160" s="103" t="str">
        <f t="shared" si="9"/>
        <v>--</v>
      </c>
      <c r="X160" s="144" t="str">
        <f t="shared" si="7"/>
        <v>Identify equipment using a unique designation                   TS 7.5.1.4</v>
      </c>
    </row>
    <row r="161" spans="1:24" ht="30" customHeight="1" thickBot="1">
      <c r="A161" s="145"/>
      <c r="B161" s="146" t="s">
        <v>408</v>
      </c>
      <c r="C161" s="147">
        <v>58</v>
      </c>
      <c r="D161" s="148" t="s">
        <v>655</v>
      </c>
      <c r="E161" s="149" t="s">
        <v>656</v>
      </c>
      <c r="F161" s="150"/>
      <c r="G161" s="151"/>
      <c r="H161" s="152">
        <v>108</v>
      </c>
      <c r="I161" s="153" t="s">
        <v>508</v>
      </c>
      <c r="J161" s="154" t="str">
        <f>IF(I161="","",VLOOKUP(I161,'[1]TS Lookup'!$B$2:$C$151,2,0))</f>
        <v>Preventive and predictive maintenance</v>
      </c>
      <c r="K161" s="155"/>
      <c r="L161" s="145">
        <v>58</v>
      </c>
      <c r="M161" s="156" t="s">
        <v>657</v>
      </c>
      <c r="N161" s="157" t="str">
        <f>IF(M161="","",VLOOKUP(M161,'[1]Truck V7 lookup'!$B$2:$C$151,2,0))</f>
        <v>Hold and manage spare parts inventory for critical machines.</v>
      </c>
      <c r="O161" s="157"/>
      <c r="P161" s="146" t="s">
        <v>408</v>
      </c>
      <c r="Q161" s="154"/>
      <c r="R161" s="137">
        <v>41</v>
      </c>
      <c r="S161" s="160" t="s">
        <v>47</v>
      </c>
      <c r="T161" s="157">
        <f t="shared" si="5"/>
        <v>41</v>
      </c>
      <c r="U161" s="125" t="str">
        <f t="shared" si="6"/>
        <v>7.5.1.4</v>
      </c>
      <c r="V161" s="154" t="str">
        <f>VLOOKUP(S161,'[1]MWM VDA Lookup'!$B$2:$C$51,2,0)</f>
        <v>Exist list of repair components for the critical equipment?</v>
      </c>
      <c r="W161" s="103" t="str">
        <f t="shared" si="9"/>
        <v>--</v>
      </c>
      <c r="X161" s="144" t="str">
        <f t="shared" si="7"/>
        <v>Hold &amp; manage an inventory of "critical" machine components.                                            TS 7.5.1.4</v>
      </c>
    </row>
    <row r="162" spans="1:24" ht="30" customHeight="1" thickBot="1">
      <c r="A162" s="128">
        <v>6</v>
      </c>
      <c r="B162" s="129" t="s">
        <v>658</v>
      </c>
      <c r="C162" s="130">
        <v>33</v>
      </c>
      <c r="D162" s="131" t="s">
        <v>659</v>
      </c>
      <c r="E162" s="132" t="s">
        <v>660</v>
      </c>
      <c r="F162" s="133"/>
      <c r="G162" s="134"/>
      <c r="H162" s="135">
        <v>103</v>
      </c>
      <c r="I162" s="136" t="s">
        <v>661</v>
      </c>
      <c r="J162" s="137" t="str">
        <f>IF(I162="","",VLOOKUP(I162,'[1]TS Lookup'!$B$2:$C$151,2,0))</f>
        <v>Verification of job set-ups</v>
      </c>
      <c r="K162" s="138"/>
      <c r="L162" s="128">
        <v>43</v>
      </c>
      <c r="M162" s="139" t="s">
        <v>662</v>
      </c>
      <c r="N162" s="140" t="str">
        <f>IF(M162="","",VLOOKUP(M162,'[1]Truck V7 lookup'!$B$2:$C$151,2,0))</f>
        <v>Job set and verification</v>
      </c>
      <c r="O162" s="166">
        <v>57</v>
      </c>
      <c r="P162" s="129" t="s">
        <v>25</v>
      </c>
      <c r="Q162" s="137" t="str">
        <f>VLOOKUP(P162,'[1]MWM VDA Lookup'!$G$2:$H$62,2,0)</f>
        <v xml:space="preserve"> Is an approval for production starts issued and are adjustment details, as well as deviations recorded?</v>
      </c>
      <c r="R162" s="137">
        <v>42</v>
      </c>
      <c r="S162" s="143" t="str">
        <f>IF(P162="--","--",VLOOKUP(P162,'[1]VDA 6.3 MWM'!$C$2:$E$65,2,0))</f>
        <v>4.2.9</v>
      </c>
      <c r="T162" s="157">
        <f t="shared" si="5"/>
        <v>42</v>
      </c>
      <c r="U162" s="125" t="str">
        <f t="shared" si="6"/>
        <v>7.5.1.3</v>
      </c>
      <c r="V162" s="137" t="str">
        <f>VLOOKUP(S162,'[1]MWM VDA Lookup'!$B$2:$C$51,2,0)</f>
        <v>Is a release provided for production starts and are stoppage and deviations recorded?</v>
      </c>
      <c r="W162" s="103" t="str">
        <f t="shared" si="9"/>
        <v>6.2.6</v>
      </c>
      <c r="X162" s="144" t="str">
        <f t="shared" si="7"/>
        <v>Document setup instructions &amp; tool change intervals.               TS 7.5.1.3</v>
      </c>
    </row>
    <row r="163" spans="1:24" ht="30" customHeight="1" thickBot="1">
      <c r="A163" s="145">
        <v>7</v>
      </c>
      <c r="B163" s="146" t="s">
        <v>663</v>
      </c>
      <c r="C163" s="147">
        <v>34</v>
      </c>
      <c r="D163" s="148" t="s">
        <v>664</v>
      </c>
      <c r="E163" s="149" t="s">
        <v>665</v>
      </c>
      <c r="F163" s="150"/>
      <c r="G163" s="151"/>
      <c r="H163" s="152">
        <v>104</v>
      </c>
      <c r="I163" s="153" t="s">
        <v>661</v>
      </c>
      <c r="J163" s="154" t="str">
        <f>IF(I163="","",VLOOKUP(I163,'[1]TS Lookup'!$B$2:$C$151,2,0))</f>
        <v>Verification of job set-ups</v>
      </c>
      <c r="K163" s="155"/>
      <c r="L163" s="145">
        <v>44</v>
      </c>
      <c r="M163" s="156" t="s">
        <v>662</v>
      </c>
      <c r="N163" s="157" t="str">
        <f>IF(M163="","",VLOOKUP(M163,'[1]Truck V7 lookup'!$B$2:$C$151,2,0))</f>
        <v>Job set and verification</v>
      </c>
      <c r="O163" s="165">
        <v>58</v>
      </c>
      <c r="P163" s="146" t="s">
        <v>25</v>
      </c>
      <c r="Q163" s="154" t="str">
        <f>VLOOKUP(P163,'[1]MWM VDA Lookup'!$G$2:$H$62,2,0)</f>
        <v xml:space="preserve"> Is an approval for production starts issued and are adjustment details, as well as deviations recorded?</v>
      </c>
      <c r="R163" s="137">
        <v>43</v>
      </c>
      <c r="S163" s="160" t="str">
        <f>IF(P163="--","--",VLOOKUP(P163,'[1]VDA 6.3 MWM'!$C$2:$E$65,2,0))</f>
        <v>4.2.9</v>
      </c>
      <c r="T163" s="157">
        <f t="shared" si="5"/>
        <v>43</v>
      </c>
      <c r="U163" s="125" t="str">
        <f t="shared" si="6"/>
        <v>7.5.1.3</v>
      </c>
      <c r="V163" s="154" t="str">
        <f>VLOOKUP(S163,'[1]MWM VDA Lookup'!$B$2:$C$51,2,0)</f>
        <v>Is a release provided for production starts and are stoppage and deviations recorded?</v>
      </c>
      <c r="W163" s="103" t="str">
        <f t="shared" si="9"/>
        <v>6.2.6</v>
      </c>
      <c r="X163" s="144" t="str">
        <f t="shared" si="7"/>
        <v>First piece inspections are documented</v>
      </c>
    </row>
    <row r="164" spans="1:24" ht="30" customHeight="1" thickBot="1">
      <c r="A164" s="128"/>
      <c r="B164" s="129" t="s">
        <v>408</v>
      </c>
      <c r="C164" s="130"/>
      <c r="D164" s="131" t="s">
        <v>408</v>
      </c>
      <c r="E164" s="132"/>
      <c r="F164" s="133"/>
      <c r="G164" s="134"/>
      <c r="H164" s="135">
        <v>112</v>
      </c>
      <c r="I164" s="136" t="s">
        <v>666</v>
      </c>
      <c r="J164" s="137" t="str">
        <f>IF(I164="","",VLOOKUP(I164,'[1]TS Lookup'!$B$2:$C$151,2,0))</f>
        <v>Production scheduling</v>
      </c>
      <c r="K164" s="138"/>
      <c r="L164" s="128"/>
      <c r="M164" s="139" t="s">
        <v>408</v>
      </c>
      <c r="N164" s="140"/>
      <c r="O164" s="166">
        <v>60</v>
      </c>
      <c r="P164" s="129" t="s">
        <v>107</v>
      </c>
      <c r="Q164" s="137" t="str">
        <f>VLOOKUP(P164,'[1]MWM VDA Lookup'!$G$2:$H$62,2,0)</f>
        <v xml:space="preserve"> Are the quantities/production lot sizes matched to the requirements and are they purposefully forwarded to the next work station</v>
      </c>
      <c r="R164" s="137">
        <v>44</v>
      </c>
      <c r="S164" s="143" t="str">
        <f>IF(P164="--","--",VLOOKUP(P164,'[1]VDA 6.3 MWM'!$C$2:$E$65,2,0))</f>
        <v>4.3.1</v>
      </c>
      <c r="T164" s="157">
        <f t="shared" si="5"/>
        <v>44</v>
      </c>
      <c r="U164" s="125" t="str">
        <f t="shared" si="6"/>
        <v>7.5.1.6</v>
      </c>
      <c r="V164" s="137" t="str">
        <f>VLOOKUP(S164,'[1]MWM VDA Lookup'!$B$2:$C$51,2,0)</f>
        <v>Are the quantities/ production lot volumes matched to demand and are they conveyed in a targeted manner?</v>
      </c>
      <c r="W164" s="103" t="str">
        <f t="shared" si="9"/>
        <v>6.3.1</v>
      </c>
      <c r="X164" s="144" t="str">
        <f t="shared" si="7"/>
        <v>n/a</v>
      </c>
    </row>
    <row r="165" spans="1:24" ht="30" customHeight="1" thickBot="1">
      <c r="A165" s="145"/>
      <c r="B165" s="146" t="s">
        <v>408</v>
      </c>
      <c r="C165" s="147"/>
      <c r="D165" s="148" t="s">
        <v>408</v>
      </c>
      <c r="E165" s="149"/>
      <c r="F165" s="150"/>
      <c r="G165" s="151"/>
      <c r="H165" s="152">
        <v>125</v>
      </c>
      <c r="I165" s="153" t="s">
        <v>613</v>
      </c>
      <c r="J165" s="154" t="str">
        <f>IF(I165="","",VLOOKUP(I165,'[1]TS Lookup'!$B$2:$C$151,2,0))</f>
        <v>Storage and inventory</v>
      </c>
      <c r="K165" s="155"/>
      <c r="L165" s="145"/>
      <c r="M165" s="156" t="s">
        <v>408</v>
      </c>
      <c r="N165" s="157"/>
      <c r="O165" s="165">
        <v>61</v>
      </c>
      <c r="P165" s="146" t="s">
        <v>108</v>
      </c>
      <c r="Q165" s="154" t="str">
        <f>VLOOKUP(P165,'[1]MWM VDA Lookup'!$G$2:$H$62,2,0)</f>
        <v xml:space="preserve"> Are products/components appropriately stored and are the transport means/packaging equipment tuned to the special properties of the product/components?</v>
      </c>
      <c r="R165" s="137">
        <v>45</v>
      </c>
      <c r="S165" s="160" t="str">
        <f>IF(P165="--","--",VLOOKUP(P165,'[1]VDA 6.3 MWM'!$C$2:$E$65,2,0))</f>
        <v>4.3.2</v>
      </c>
      <c r="T165" s="157">
        <f t="shared" si="5"/>
        <v>45</v>
      </c>
      <c r="U165" s="125" t="str">
        <f t="shared" si="6"/>
        <v>7.5.5.1</v>
      </c>
      <c r="V165" s="154" t="str">
        <f>VLOOKUP(S165,'[1]MWM VDA Lookup'!$B$2:$C$51,2,0)</f>
        <v>Are products/ components stored according to their purpose and are the transport method/ packaging equipment matched to the special characteristics of the products/ components?</v>
      </c>
      <c r="W165" s="103" t="str">
        <f t="shared" si="9"/>
        <v>6.3.2</v>
      </c>
      <c r="X165" s="144" t="str">
        <f t="shared" si="7"/>
        <v>n/a</v>
      </c>
    </row>
    <row r="166" spans="1:24" ht="30" customHeight="1" thickBot="1">
      <c r="A166" s="128"/>
      <c r="B166" s="129" t="s">
        <v>408</v>
      </c>
      <c r="C166" s="130">
        <v>27</v>
      </c>
      <c r="D166" s="131" t="s">
        <v>667</v>
      </c>
      <c r="E166" s="132" t="s">
        <v>668</v>
      </c>
      <c r="F166" s="133"/>
      <c r="G166" s="134"/>
      <c r="H166" s="135">
        <v>165</v>
      </c>
      <c r="I166" s="136" t="s">
        <v>554</v>
      </c>
      <c r="J166" s="137" t="str">
        <f>IF(I166="","",VLOOKUP(I166,'[1]TS Lookup'!$B$2:$C$151,2,0))</f>
        <v>Control of nonconforming product</v>
      </c>
      <c r="K166" s="138"/>
      <c r="L166" s="128">
        <v>67</v>
      </c>
      <c r="M166" s="139" t="s">
        <v>648</v>
      </c>
      <c r="N166" s="140" t="str">
        <f>IF(M166="","",VLOOKUP(M166,'[1]Truck V7 lookup'!$B$2:$C$151,2,0))</f>
        <v>Control of non-conforming material (Procedure)</v>
      </c>
      <c r="O166" s="166">
        <v>62</v>
      </c>
      <c r="P166" s="129" t="s">
        <v>26</v>
      </c>
      <c r="Q166" s="137" t="str">
        <f>VLOOKUP(P166,'[1]MWM VDA Lookup'!$G$2:$H$62,2,0)</f>
        <v>Are rejects, rework and adjustment parts, as well as internal
residues strictly separated and identified?</v>
      </c>
      <c r="R166" s="137">
        <v>46</v>
      </c>
      <c r="S166" s="143" t="str">
        <f>IF(P166="--","--",VLOOKUP(P166,'[1]VDA 6.3 MWM'!$C$2:$E$65,2,0))</f>
        <v>4.3.3</v>
      </c>
      <c r="T166" s="157">
        <f t="shared" si="5"/>
        <v>46</v>
      </c>
      <c r="U166" s="125" t="str">
        <f t="shared" si="6"/>
        <v>8.3</v>
      </c>
      <c r="V166" s="137" t="str">
        <f>VLOOKUP(S166,'[1]MWM VDA Lookup'!$B$2:$C$51,2,0)</f>
        <v>Are reject, re-work and setup parts conscientiously separated and identified?</v>
      </c>
      <c r="W166" s="103" t="str">
        <f t="shared" si="9"/>
        <v>6.3.3</v>
      </c>
      <c r="X166" s="144" t="str">
        <f t="shared" si="7"/>
        <v>Specify methods to handle received non-conforming material.                                     TS 8.3</v>
      </c>
    </row>
    <row r="167" spans="1:24" ht="30" customHeight="1" thickBot="1">
      <c r="A167" s="128">
        <v>10</v>
      </c>
      <c r="B167" s="129" t="s">
        <v>669</v>
      </c>
      <c r="C167" s="130">
        <v>41</v>
      </c>
      <c r="D167" s="131" t="s">
        <v>670</v>
      </c>
      <c r="E167" s="132" t="s">
        <v>671</v>
      </c>
      <c r="F167" s="162"/>
      <c r="G167" s="134"/>
      <c r="H167" s="135">
        <v>169</v>
      </c>
      <c r="I167" s="136" t="s">
        <v>672</v>
      </c>
      <c r="J167" s="137" t="str">
        <f>IF(I167="","",VLOOKUP(I167,'[1]TS Lookup'!$B$2:$C$151,2,0))</f>
        <v>Control of reworked product</v>
      </c>
      <c r="K167" s="138"/>
      <c r="L167" s="128"/>
      <c r="M167" s="139" t="s">
        <v>408</v>
      </c>
      <c r="N167" s="140"/>
      <c r="O167" s="166">
        <v>63</v>
      </c>
      <c r="P167" s="130" t="s">
        <v>26</v>
      </c>
      <c r="Q167" s="137" t="str">
        <f>VLOOKUP(P167,'[1]MWM VDA Lookup'!$G$2:$H$62,2,0)</f>
        <v>Are rejects, rework and adjustment parts, as well as internal
residues strictly separated and identified?</v>
      </c>
      <c r="R167" s="137">
        <v>47</v>
      </c>
      <c r="S167" s="143" t="str">
        <f>IF(P167="--","--",VLOOKUP(P167,'[1]VDA 6.3 MWM'!$C$2:$E$65,2,0))</f>
        <v>4.3.3</v>
      </c>
      <c r="T167" s="157">
        <f t="shared" si="5"/>
        <v>47</v>
      </c>
      <c r="U167" s="125" t="str">
        <f t="shared" si="6"/>
        <v>8.3.2</v>
      </c>
      <c r="V167" s="137" t="str">
        <f>VLOOKUP(S167,'[1]MWM VDA Lookup'!$B$2:$C$51,2,0)</f>
        <v>Are reject, re-work and setup parts conscientiously separated and identified?</v>
      </c>
      <c r="X167" s="144" t="str">
        <f t="shared" si="7"/>
        <v>Document rework/repair procedures and re-inspect reworked/repaired products.  TS 8.3.2, 8.3.3</v>
      </c>
    </row>
    <row r="168" spans="1:24" ht="30" customHeight="1" thickBot="1">
      <c r="A168" s="145"/>
      <c r="B168" s="146" t="s">
        <v>408</v>
      </c>
      <c r="C168" s="147">
        <v>42</v>
      </c>
      <c r="D168" s="148" t="s">
        <v>670</v>
      </c>
      <c r="E168" s="149" t="s">
        <v>671</v>
      </c>
      <c r="F168" s="163"/>
      <c r="G168" s="151"/>
      <c r="H168" s="152">
        <v>170</v>
      </c>
      <c r="I168" s="153" t="s">
        <v>673</v>
      </c>
      <c r="J168" s="154" t="str">
        <f>IF(I168="","",VLOOKUP(I168,'[1]TS Lookup'!$B$2:$C$151,2,0))</f>
        <v>Customer information</v>
      </c>
      <c r="K168" s="155"/>
      <c r="L168" s="145"/>
      <c r="M168" s="156" t="s">
        <v>408</v>
      </c>
      <c r="N168" s="157"/>
      <c r="O168" s="165">
        <v>64</v>
      </c>
      <c r="P168" s="147" t="s">
        <v>26</v>
      </c>
      <c r="Q168" s="154" t="str">
        <f>VLOOKUP(P168,'[1]MWM VDA Lookup'!$G$2:$H$62,2,0)</f>
        <v>Are rejects, rework and adjustment parts, as well as internal
residues strictly separated and identified?</v>
      </c>
      <c r="R168" s="137">
        <v>48</v>
      </c>
      <c r="S168" s="160" t="str">
        <f>IF(P168="--","--",VLOOKUP(P168,'[1]VDA 6.3 MWM'!$C$2:$E$65,2,0))</f>
        <v>4.3.3</v>
      </c>
      <c r="T168" s="157">
        <f t="shared" si="5"/>
        <v>48</v>
      </c>
      <c r="U168" s="125" t="str">
        <f t="shared" si="6"/>
        <v>8.3.3</v>
      </c>
      <c r="V168" s="154" t="str">
        <f>VLOOKUP(S168,'[1]MWM VDA Lookup'!$B$2:$C$51,2,0)</f>
        <v>Are reject, re-work and setup parts conscientiously separated and identified?</v>
      </c>
      <c r="X168" s="144" t="str">
        <f t="shared" si="7"/>
        <v>Document rework/repair procedures and re-inspect reworked/repaired products.  TS 8.3.2, 8.3.3</v>
      </c>
    </row>
    <row r="169" spans="1:24" ht="30" customHeight="1" thickBot="1">
      <c r="A169" s="145"/>
      <c r="B169" s="146" t="s">
        <v>408</v>
      </c>
      <c r="C169" s="147">
        <v>28</v>
      </c>
      <c r="D169" s="148" t="s">
        <v>667</v>
      </c>
      <c r="E169" s="149" t="s">
        <v>668</v>
      </c>
      <c r="F169" s="150"/>
      <c r="G169" s="151"/>
      <c r="H169" s="152">
        <v>166</v>
      </c>
      <c r="I169" s="153" t="s">
        <v>554</v>
      </c>
      <c r="J169" s="154" t="str">
        <f>IF(I169="","",VLOOKUP(I169,'[1]TS Lookup'!$B$2:$C$151,2,0))</f>
        <v>Control of nonconforming product</v>
      </c>
      <c r="K169" s="155"/>
      <c r="L169" s="145">
        <v>68</v>
      </c>
      <c r="M169" s="156" t="s">
        <v>648</v>
      </c>
      <c r="N169" s="157" t="str">
        <f>IF(M169="","",VLOOKUP(M169,'[1]Truck V7 lookup'!$B$2:$C$151,2,0))</f>
        <v>Control of non-conforming material (Procedure)</v>
      </c>
      <c r="O169" s="165">
        <v>65</v>
      </c>
      <c r="P169" s="146" t="s">
        <v>27</v>
      </c>
      <c r="Q169" s="154" t="str">
        <f>VLOOKUP(P169,'[1]MWM VDA Lookup'!$G$2:$H$62,2,0)</f>
        <v xml:space="preserve"> Is the material and parts flow secured against mix ups/ exchanges by mistake and traceability guaranteed?</v>
      </c>
      <c r="R169" s="137">
        <v>49</v>
      </c>
      <c r="S169" s="160" t="str">
        <f>IF(P169="--","--",VLOOKUP(P169,'[1]VDA 6.3 MWM'!$C$2:$E$65,2,0))</f>
        <v>4.3.4</v>
      </c>
      <c r="T169" s="157">
        <f t="shared" si="5"/>
        <v>49</v>
      </c>
      <c r="U169" s="125" t="str">
        <f t="shared" si="6"/>
        <v>8.3</v>
      </c>
      <c r="V169" s="154" t="str">
        <f>VLOOKUP(S169,'[1]MWM VDA Lookup'!$B$2:$C$51,2,0)</f>
        <v>Is the material and parts flow secured against mix-up/confusion and is traceability guaranteed?</v>
      </c>
      <c r="W169" s="103" t="str">
        <f>P169</f>
        <v>6.3.4</v>
      </c>
      <c r="X169" s="144" t="str">
        <f t="shared" si="7"/>
        <v>Specify methods to handle received non-conforming material.                                     TS 8.3</v>
      </c>
    </row>
    <row r="170" spans="1:24" ht="30" customHeight="1" thickBot="1">
      <c r="A170" s="145">
        <v>3</v>
      </c>
      <c r="B170" s="146" t="s">
        <v>674</v>
      </c>
      <c r="C170" s="147">
        <v>30</v>
      </c>
      <c r="D170" s="148" t="s">
        <v>675</v>
      </c>
      <c r="E170" s="149" t="s">
        <v>676</v>
      </c>
      <c r="F170" s="163"/>
      <c r="G170" s="151"/>
      <c r="H170" s="152">
        <v>117</v>
      </c>
      <c r="I170" s="153" t="s">
        <v>677</v>
      </c>
      <c r="J170" s="154" t="str">
        <f>IF(I170="","",VLOOKUP(I170,'[1]TS Lookup'!$B$2:$C$151,2,0))</f>
        <v>Identification and traceability</v>
      </c>
      <c r="K170" s="155"/>
      <c r="L170" s="145"/>
      <c r="M170" s="156" t="s">
        <v>408</v>
      </c>
      <c r="N170" s="157"/>
      <c r="O170" s="165">
        <v>66</v>
      </c>
      <c r="P170" s="147" t="s">
        <v>27</v>
      </c>
      <c r="Q170" s="154" t="str">
        <f>VLOOKUP(P170,'[1]MWM VDA Lookup'!$G$2:$H$62,2,0)</f>
        <v xml:space="preserve"> Is the material and parts flow secured against mix ups/ exchanges by mistake and traceability guaranteed?</v>
      </c>
      <c r="R170" s="137">
        <v>50</v>
      </c>
      <c r="S170" s="160" t="str">
        <f>IF(P170="--","--",VLOOKUP(P170,'[1]VDA 6.3 MWM'!$C$2:$E$65,2,0))</f>
        <v>4.3.4</v>
      </c>
      <c r="T170" s="157">
        <f t="shared" si="5"/>
        <v>50</v>
      </c>
      <c r="U170" s="125" t="str">
        <f t="shared" si="6"/>
        <v>7.5.3</v>
      </c>
      <c r="V170" s="154" t="str">
        <f>VLOOKUP(S170,'[1]MWM VDA Lookup'!$B$2:$C$51,2,0)</f>
        <v>Is the material and parts flow secured against mix-up/confusion and is traceability guaranteed?</v>
      </c>
      <c r="X170" s="144" t="str">
        <f t="shared" si="7"/>
        <v>All materials are properly identified                                 TS 7.5.3</v>
      </c>
    </row>
    <row r="171" spans="1:24" ht="30" customHeight="1" thickBot="1">
      <c r="A171" s="128"/>
      <c r="B171" s="129" t="s">
        <v>408</v>
      </c>
      <c r="C171" s="130">
        <v>37</v>
      </c>
      <c r="D171" s="131" t="s">
        <v>678</v>
      </c>
      <c r="E171" s="132" t="s">
        <v>679</v>
      </c>
      <c r="F171" s="162"/>
      <c r="G171" s="134"/>
      <c r="H171" s="135">
        <v>118</v>
      </c>
      <c r="I171" s="136" t="s">
        <v>677</v>
      </c>
      <c r="J171" s="137" t="str">
        <f>IF(I171="","",VLOOKUP(I171,'[1]TS Lookup'!$B$2:$C$151,2,0))</f>
        <v>Identification and traceability</v>
      </c>
      <c r="K171" s="138"/>
      <c r="L171" s="128"/>
      <c r="M171" s="139" t="s">
        <v>408</v>
      </c>
      <c r="N171" s="140"/>
      <c r="O171" s="166">
        <v>67</v>
      </c>
      <c r="P171" s="129" t="s">
        <v>27</v>
      </c>
      <c r="Q171" s="137" t="str">
        <f>VLOOKUP(P171,'[1]MWM VDA Lookup'!$G$2:$H$62,2,0)</f>
        <v xml:space="preserve"> Is the material and parts flow secured against mix ups/ exchanges by mistake and traceability guaranteed?</v>
      </c>
      <c r="R171" s="137">
        <v>51</v>
      </c>
      <c r="S171" s="143" t="str">
        <f>IF(P171="--","--",VLOOKUP(P171,'[1]VDA 6.3 MWM'!$C$2:$E$65,2,0))</f>
        <v>4.3.4</v>
      </c>
      <c r="T171" s="157">
        <f t="shared" si="5"/>
        <v>51</v>
      </c>
      <c r="U171" s="125" t="str">
        <f t="shared" si="6"/>
        <v>7.5.3</v>
      </c>
      <c r="V171" s="137" t="str">
        <f>VLOOKUP(S171,'[1]MWM VDA Lookup'!$B$2:$C$51,2,0)</f>
        <v>Is the material and parts flow secured against mix-up/confusion and is traceability guaranteed?</v>
      </c>
      <c r="X171" s="144" t="str">
        <f t="shared" si="7"/>
        <v>Identify product and inspection status at all times.   TS 7.5.3</v>
      </c>
    </row>
    <row r="172" spans="1:24" ht="30" customHeight="1" thickBot="1">
      <c r="A172" s="145"/>
      <c r="B172" s="146" t="s">
        <v>408</v>
      </c>
      <c r="C172" s="147">
        <v>38</v>
      </c>
      <c r="D172" s="148" t="s">
        <v>678</v>
      </c>
      <c r="E172" s="149" t="s">
        <v>679</v>
      </c>
      <c r="F172" s="163"/>
      <c r="G172" s="151"/>
      <c r="H172" s="152">
        <v>119</v>
      </c>
      <c r="I172" s="153" t="s">
        <v>680</v>
      </c>
      <c r="J172" s="154" t="str">
        <f>IF(I172="","",VLOOKUP(I172,'[1]TS Lookup'!$B$2:$C$151,2,0))</f>
        <v>Identification and traceability - Supplemental</v>
      </c>
      <c r="K172" s="155"/>
      <c r="L172" s="145"/>
      <c r="M172" s="156" t="s">
        <v>408</v>
      </c>
      <c r="N172" s="157"/>
      <c r="O172" s="165">
        <v>68</v>
      </c>
      <c r="P172" s="147" t="s">
        <v>27</v>
      </c>
      <c r="Q172" s="154" t="str">
        <f>VLOOKUP(P172,'[1]MWM VDA Lookup'!$G$2:$H$62,2,0)</f>
        <v xml:space="preserve"> Is the material and parts flow secured against mix ups/ exchanges by mistake and traceability guaranteed?</v>
      </c>
      <c r="R172" s="137">
        <v>52</v>
      </c>
      <c r="S172" s="160" t="str">
        <f>IF(P172="--","--",VLOOKUP(P172,'[1]VDA 6.3 MWM'!$C$2:$E$65,2,0))</f>
        <v>4.3.4</v>
      </c>
      <c r="T172" s="157">
        <f t="shared" si="5"/>
        <v>52</v>
      </c>
      <c r="U172" s="125" t="str">
        <f t="shared" si="6"/>
        <v>7.5.3.1</v>
      </c>
      <c r="V172" s="154" t="str">
        <f>VLOOKUP(S172,'[1]MWM VDA Lookup'!$B$2:$C$51,2,0)</f>
        <v>Is the material and parts flow secured against mix-up/confusion and is traceability guaranteed?</v>
      </c>
      <c r="X172" s="144" t="str">
        <f t="shared" si="7"/>
        <v>Identify product and inspection status at all times.   TS 7.5.3</v>
      </c>
    </row>
    <row r="173" spans="1:24" ht="30" customHeight="1" thickBot="1">
      <c r="A173" s="145"/>
      <c r="B173" s="146" t="s">
        <v>408</v>
      </c>
      <c r="C173" s="147"/>
      <c r="D173" s="148" t="s">
        <v>408</v>
      </c>
      <c r="E173" s="149"/>
      <c r="F173" s="150"/>
      <c r="G173" s="151"/>
      <c r="H173" s="152">
        <v>111</v>
      </c>
      <c r="I173" s="153" t="s">
        <v>651</v>
      </c>
      <c r="J173" s="154" t="str">
        <f>IF(I173="","",VLOOKUP(I173,'[1]TS Lookup'!$B$2:$C$151,2,0))</f>
        <v>Management of production tooling</v>
      </c>
      <c r="K173" s="155"/>
      <c r="L173" s="145"/>
      <c r="M173" s="156" t="s">
        <v>408</v>
      </c>
      <c r="N173" s="157"/>
      <c r="O173" s="165">
        <v>69</v>
      </c>
      <c r="P173" s="146" t="s">
        <v>28</v>
      </c>
      <c r="Q173" s="154" t="str">
        <f>VLOOKUP(P173,'[1]MWM VDA Lookup'!$G$2:$H$62,2,0)</f>
        <v xml:space="preserve"> Are tools, equipment and inspection, measuring and test equipment stored correctly?</v>
      </c>
      <c r="R173" s="137">
        <v>53</v>
      </c>
      <c r="S173" s="160" t="str">
        <f>IF(P173="--","--",VLOOKUP(P173,'[1]VDA 6.3 MWM'!$C$2:$E$65,2,0))</f>
        <v>4.3.5</v>
      </c>
      <c r="T173" s="157">
        <f t="shared" si="5"/>
        <v>53</v>
      </c>
      <c r="U173" s="125" t="str">
        <f t="shared" si="6"/>
        <v>7.5.1.5</v>
      </c>
      <c r="V173" s="154" t="str">
        <f>VLOOKUP(S173,'[1]MWM VDA Lookup'!$B$2:$C$51,2,0)</f>
        <v>Are tools/ equipment and test and inspection equipment stored appropriately?</v>
      </c>
      <c r="W173" s="103" t="str">
        <f t="shared" ref="W173:W181" si="10">P173</f>
        <v>6.3.5</v>
      </c>
      <c r="X173" s="144" t="str">
        <f t="shared" si="7"/>
        <v>n/a</v>
      </c>
    </row>
    <row r="174" spans="1:24" ht="30" customHeight="1" thickBot="1">
      <c r="A174" s="145">
        <v>4</v>
      </c>
      <c r="B174" s="146" t="s">
        <v>681</v>
      </c>
      <c r="C174" s="147">
        <v>32</v>
      </c>
      <c r="D174" s="148" t="s">
        <v>682</v>
      </c>
      <c r="E174" s="149" t="s">
        <v>683</v>
      </c>
      <c r="F174" s="163"/>
      <c r="G174" s="151"/>
      <c r="H174" s="152">
        <v>126</v>
      </c>
      <c r="I174" s="153" t="s">
        <v>628</v>
      </c>
      <c r="J174" s="154" t="str">
        <f>IF(I174="","",VLOOKUP(I174,'[1]TS Lookup'!$B$2:$C$151,2,0))</f>
        <v>Control of monitoring and measuring devices</v>
      </c>
      <c r="K174" s="155" t="s">
        <v>529</v>
      </c>
      <c r="L174" s="145">
        <v>50</v>
      </c>
      <c r="M174" s="156" t="s">
        <v>530</v>
      </c>
      <c r="N174" s="157" t="str">
        <f>IF(M174="","",VLOOKUP(M174,'[1]Truck V7 lookup'!$B$2:$C$151,2,0))</f>
        <v>Gauge R &amp; R studies per MSA manual</v>
      </c>
      <c r="O174" s="165">
        <v>70</v>
      </c>
      <c r="P174" s="146" t="s">
        <v>28</v>
      </c>
      <c r="Q174" s="154" t="str">
        <f>VLOOKUP(P174,'[1]MWM VDA Lookup'!$G$2:$H$62,2,0)</f>
        <v xml:space="preserve"> Are tools, equipment and inspection, measuring and test equipment stored correctly?</v>
      </c>
      <c r="R174" s="137">
        <v>54</v>
      </c>
      <c r="S174" s="160" t="str">
        <f>IF(P174="--","--",VLOOKUP(P174,'[1]VDA 6.3 MWM'!$C$2:$E$65,2,0))</f>
        <v>4.3.5</v>
      </c>
      <c r="T174" s="157">
        <f t="shared" si="5"/>
        <v>54</v>
      </c>
      <c r="U174" s="125" t="str">
        <f t="shared" si="6"/>
        <v>7.6</v>
      </c>
      <c r="V174" s="154" t="str">
        <f>VLOOKUP(S174,'[1]MWM VDA Lookup'!$B$2:$C$51,2,0)</f>
        <v>Are tools/ equipment and test and inspection equipment stored appropriately?</v>
      </c>
      <c r="W174" s="103" t="str">
        <f t="shared" si="10"/>
        <v>6.3.5</v>
      </c>
      <c r="X174" s="144" t="str">
        <f t="shared" si="7"/>
        <v>Gauging adequacy                  TS 7.6                                      PPAP 4.0  2.2.8</v>
      </c>
    </row>
    <row r="175" spans="1:24" ht="30" customHeight="1" thickBot="1">
      <c r="A175" s="128"/>
      <c r="B175" s="129" t="s">
        <v>408</v>
      </c>
      <c r="C175" s="130">
        <v>53</v>
      </c>
      <c r="D175" s="131" t="s">
        <v>684</v>
      </c>
      <c r="E175" s="132" t="s">
        <v>685</v>
      </c>
      <c r="F175" s="162"/>
      <c r="G175" s="134"/>
      <c r="H175" s="135"/>
      <c r="I175" s="136" t="s">
        <v>408</v>
      </c>
      <c r="J175" s="137"/>
      <c r="K175" s="138"/>
      <c r="L175" s="128"/>
      <c r="M175" s="139" t="s">
        <v>408</v>
      </c>
      <c r="N175" s="140"/>
      <c r="O175" s="140"/>
      <c r="P175" s="129" t="s">
        <v>408</v>
      </c>
      <c r="Q175" s="137"/>
      <c r="R175" s="137">
        <v>55</v>
      </c>
      <c r="S175" s="143" t="s">
        <v>55</v>
      </c>
      <c r="T175" s="157">
        <f t="shared" si="5"/>
        <v>55</v>
      </c>
      <c r="U175" s="125" t="str">
        <f t="shared" si="6"/>
        <v>--</v>
      </c>
      <c r="V175" s="137" t="str">
        <f>VLOOKUP(S175,'[1]MWM VDA Lookup'!$B$2:$C$51,2,0)</f>
        <v>Package is according client requirements?</v>
      </c>
      <c r="W175" s="103" t="str">
        <f t="shared" si="10"/>
        <v>--</v>
      </c>
      <c r="X175" s="144" t="str">
        <f t="shared" si="7"/>
        <v>Use packaging/labels as specified by customers    International Truck D-13</v>
      </c>
    </row>
    <row r="176" spans="1:24" ht="30" customHeight="1" thickBot="1">
      <c r="A176" s="128"/>
      <c r="B176" s="129" t="s">
        <v>408</v>
      </c>
      <c r="C176" s="130"/>
      <c r="D176" s="131" t="s">
        <v>408</v>
      </c>
      <c r="E176" s="132"/>
      <c r="F176" s="133"/>
      <c r="G176" s="134"/>
      <c r="H176" s="135">
        <v>149</v>
      </c>
      <c r="I176" s="136" t="s">
        <v>635</v>
      </c>
      <c r="J176" s="137" t="str">
        <f>IF(I176="","",VLOOKUP(I176,'[1]TS Lookup'!$B$2:$C$151,2,0))</f>
        <v>Manufacturing process audit</v>
      </c>
      <c r="K176" s="138"/>
      <c r="L176" s="128">
        <v>65</v>
      </c>
      <c r="M176" s="139" t="s">
        <v>636</v>
      </c>
      <c r="N176" s="140" t="str">
        <f>IF(M176="","",VLOOKUP(M176,'[1]Truck V7 lookup'!$B$2:$C$151,2,0))</f>
        <v>Audit of Process</v>
      </c>
      <c r="O176" s="166">
        <v>71</v>
      </c>
      <c r="P176" s="129" t="s">
        <v>137</v>
      </c>
      <c r="Q176" s="137" t="str">
        <f>VLOOKUP(P176,'[1]MWM VDA Lookup'!$G$2:$H$62,2,0)</f>
        <v xml:space="preserve"> Are quality and process data recorded complete and ready to be evaluated?</v>
      </c>
      <c r="R176" s="137">
        <v>56</v>
      </c>
      <c r="S176" s="143" t="str">
        <f>IF(P176="--","--",VLOOKUP(P176,'[1]VDA 6.3 MWM'!$C$2:$E$65,2,0))</f>
        <v>4.4.1</v>
      </c>
      <c r="T176" s="157">
        <f t="shared" si="5"/>
        <v>56</v>
      </c>
      <c r="U176" s="125" t="str">
        <f t="shared" si="6"/>
        <v>8.2.2.2</v>
      </c>
      <c r="V176" s="137" t="str">
        <f>VLOOKUP(S176,'[1]MWM VDA Lookup'!$B$2:$C$51,2,0)</f>
        <v>Is quality and process data recorded in a manor that can be analysed?</v>
      </c>
      <c r="W176" s="103" t="str">
        <f t="shared" si="10"/>
        <v>6.4.1</v>
      </c>
      <c r="X176" s="144" t="str">
        <f t="shared" si="7"/>
        <v>n/a</v>
      </c>
    </row>
    <row r="177" spans="1:24" ht="30" customHeight="1" thickBot="1">
      <c r="A177" s="128"/>
      <c r="B177" s="129" t="s">
        <v>408</v>
      </c>
      <c r="C177" s="130"/>
      <c r="D177" s="131" t="s">
        <v>408</v>
      </c>
      <c r="E177" s="132"/>
      <c r="F177" s="162"/>
      <c r="G177" s="134"/>
      <c r="H177" s="135">
        <v>158</v>
      </c>
      <c r="I177" s="136" t="s">
        <v>563</v>
      </c>
      <c r="J177" s="137" t="str">
        <f>IF(I177="","",VLOOKUP(I177,'[1]TS Lookup'!$B$2:$C$151,2,0))</f>
        <v>Monitoring and measurement of manufacturing processes</v>
      </c>
      <c r="K177" s="138"/>
      <c r="L177" s="128"/>
      <c r="M177" s="139" t="s">
        <v>408</v>
      </c>
      <c r="N177" s="140"/>
      <c r="O177" s="166">
        <v>72</v>
      </c>
      <c r="P177" s="129" t="s">
        <v>137</v>
      </c>
      <c r="Q177" s="137" t="str">
        <f>VLOOKUP(P177,'[1]MWM VDA Lookup'!$G$2:$H$62,2,0)</f>
        <v xml:space="preserve"> Are quality and process data recorded complete and ready to be evaluated?</v>
      </c>
      <c r="R177" s="137">
        <v>57</v>
      </c>
      <c r="S177" s="143" t="str">
        <f>IF(P177="--","--",VLOOKUP(P177,'[1]VDA 6.3 MWM'!$C$2:$E$65,2,0))</f>
        <v>4.4.1</v>
      </c>
      <c r="T177" s="157">
        <f t="shared" si="5"/>
        <v>57</v>
      </c>
      <c r="U177" s="125" t="str">
        <f t="shared" si="6"/>
        <v>8.2.3.1</v>
      </c>
      <c r="V177" s="137" t="str">
        <f>VLOOKUP(S177,'[1]MWM VDA Lookup'!$B$2:$C$51,2,0)</f>
        <v>Is quality and process data recorded in a manor that can be analysed?</v>
      </c>
      <c r="W177" s="103" t="str">
        <f t="shared" si="10"/>
        <v>6.4.1</v>
      </c>
      <c r="X177" s="144" t="str">
        <f t="shared" si="7"/>
        <v>n/a</v>
      </c>
    </row>
    <row r="178" spans="1:24" ht="30" customHeight="1" thickBot="1">
      <c r="A178" s="128"/>
      <c r="B178" s="129" t="s">
        <v>408</v>
      </c>
      <c r="C178" s="130"/>
      <c r="D178" s="131" t="s">
        <v>408</v>
      </c>
      <c r="E178" s="132"/>
      <c r="F178" s="133"/>
      <c r="G178" s="134"/>
      <c r="H178" s="135">
        <v>173</v>
      </c>
      <c r="I178" s="136" t="s">
        <v>686</v>
      </c>
      <c r="J178" s="137" t="str">
        <f>IF(I178="","",VLOOKUP(I178,'[1]TS Lookup'!$B$2:$C$151,2,0))</f>
        <v>Analysis and use of data</v>
      </c>
      <c r="K178" s="138"/>
      <c r="L178" s="128"/>
      <c r="M178" s="139" t="s">
        <v>408</v>
      </c>
      <c r="N178" s="140"/>
      <c r="O178" s="166">
        <v>73</v>
      </c>
      <c r="P178" s="129" t="s">
        <v>164</v>
      </c>
      <c r="Q178" s="137" t="str">
        <f>VLOOKUP(P178,'[1]MWM VDA Lookup'!$G$2:$H$62,2,0)</f>
        <v xml:space="preserve"> Are the quality and process data statistically analyzed and are improvement program derived from this?</v>
      </c>
      <c r="R178" s="137">
        <v>58</v>
      </c>
      <c r="S178" s="143" t="str">
        <f>IF(P178="--","--",VLOOKUP(P178,'[1]VDA 6.3 MWM'!$C$2:$E$65,2,0))</f>
        <v>4.4.2</v>
      </c>
      <c r="T178" s="157">
        <f t="shared" si="5"/>
        <v>58</v>
      </c>
      <c r="U178" s="125" t="str">
        <f t="shared" si="6"/>
        <v>8.4.1</v>
      </c>
      <c r="V178" s="137" t="str">
        <f>VLOOKUP(S178,'[1]MWM VDA Lookup'!$B$2:$C$51,2,0)</f>
        <v>Are the quality and process data statistically analysed and improvement programmes introduced?</v>
      </c>
      <c r="W178" s="103" t="str">
        <f t="shared" si="10"/>
        <v>6.4.2</v>
      </c>
      <c r="X178" s="144" t="str">
        <f t="shared" si="7"/>
        <v>n/a</v>
      </c>
    </row>
    <row r="179" spans="1:24" ht="30" customHeight="1" thickBot="1">
      <c r="A179" s="145">
        <v>12</v>
      </c>
      <c r="B179" s="146" t="s">
        <v>687</v>
      </c>
      <c r="C179" s="147">
        <v>44</v>
      </c>
      <c r="D179" s="148" t="s">
        <v>688</v>
      </c>
      <c r="E179" s="149" t="s">
        <v>689</v>
      </c>
      <c r="F179" s="150"/>
      <c r="G179" s="151"/>
      <c r="H179" s="152">
        <v>137</v>
      </c>
      <c r="I179" s="153" t="s">
        <v>643</v>
      </c>
      <c r="J179" s="154" t="str">
        <f>IF(I179="","",VLOOKUP(I179,'[1]TS Lookup'!$B$2:$C$151,2,0))</f>
        <v>Measurement, analysis and improvement - General</v>
      </c>
      <c r="K179" s="155"/>
      <c r="L179" s="145"/>
      <c r="M179" s="156" t="s">
        <v>408</v>
      </c>
      <c r="N179" s="157"/>
      <c r="O179" s="165">
        <v>74</v>
      </c>
      <c r="P179" s="147" t="s">
        <v>164</v>
      </c>
      <c r="Q179" s="154" t="str">
        <f>VLOOKUP(P179,'[1]MWM VDA Lookup'!$G$2:$H$62,2,0)</f>
        <v xml:space="preserve"> Are the quality and process data statistically analyzed and are improvement program derived from this?</v>
      </c>
      <c r="R179" s="137">
        <v>59</v>
      </c>
      <c r="S179" s="160" t="s">
        <v>57</v>
      </c>
      <c r="T179" s="157">
        <f t="shared" si="5"/>
        <v>59</v>
      </c>
      <c r="U179" s="125" t="str">
        <f t="shared" si="6"/>
        <v>8.1</v>
      </c>
      <c r="V179" s="154" t="str">
        <f>VLOOKUP(S179,'[1]MWM VDA Lookup'!$B$2:$C$51,2,0)</f>
        <v>Are the quality and process data statistically analysed and improvement programmes introduced?</v>
      </c>
      <c r="W179" s="103" t="str">
        <f t="shared" si="10"/>
        <v>6.4.2</v>
      </c>
      <c r="X179" s="144" t="str">
        <f t="shared" si="7"/>
        <v>Statistical Process Control is used and analyzed effectively                             TS 8.1, 8.4</v>
      </c>
    </row>
    <row r="180" spans="1:24" ht="30" customHeight="1" thickBot="1">
      <c r="A180" s="128"/>
      <c r="B180" s="129" t="s">
        <v>408</v>
      </c>
      <c r="C180" s="130">
        <v>45</v>
      </c>
      <c r="D180" s="131" t="s">
        <v>688</v>
      </c>
      <c r="E180" s="132" t="s">
        <v>689</v>
      </c>
      <c r="F180" s="133"/>
      <c r="G180" s="134"/>
      <c r="H180" s="135">
        <v>172</v>
      </c>
      <c r="I180" s="136" t="s">
        <v>636</v>
      </c>
      <c r="J180" s="137" t="str">
        <f>IF(I180="","",VLOOKUP(I180,'[1]TS Lookup'!$B$2:$C$151,2,0))</f>
        <v>Analysis of data</v>
      </c>
      <c r="K180" s="138"/>
      <c r="L180" s="128"/>
      <c r="M180" s="139" t="s">
        <v>408</v>
      </c>
      <c r="N180" s="140"/>
      <c r="O180" s="166">
        <v>75</v>
      </c>
      <c r="P180" s="129" t="s">
        <v>164</v>
      </c>
      <c r="Q180" s="137" t="str">
        <f>VLOOKUP(P180,'[1]MWM VDA Lookup'!$G$2:$H$62,2,0)</f>
        <v xml:space="preserve"> Are the quality and process data statistically analyzed and are improvement program derived from this?</v>
      </c>
      <c r="R180" s="137">
        <v>60</v>
      </c>
      <c r="S180" s="143" t="str">
        <f>IF(P180="--","--",VLOOKUP(P180,'[1]VDA 6.3 MWM'!$C$2:$E$65,2,0))</f>
        <v>4.4.2</v>
      </c>
      <c r="T180" s="157">
        <f t="shared" si="5"/>
        <v>60</v>
      </c>
      <c r="U180" s="125" t="str">
        <f t="shared" si="6"/>
        <v>8.4</v>
      </c>
      <c r="V180" s="137" t="str">
        <f>VLOOKUP(S180,'[1]MWM VDA Lookup'!$B$2:$C$51,2,0)</f>
        <v>Are the quality and process data statistically analysed and improvement programmes introduced?</v>
      </c>
      <c r="W180" s="103" t="str">
        <f t="shared" si="10"/>
        <v>6.4.2</v>
      </c>
      <c r="X180" s="144" t="str">
        <f t="shared" si="7"/>
        <v>Statistical Process Control is used and analyzed effectively                             TS 8.1, 8.4</v>
      </c>
    </row>
    <row r="181" spans="1:24" ht="30" customHeight="1" thickBot="1">
      <c r="A181" s="128"/>
      <c r="B181" s="129" t="s">
        <v>408</v>
      </c>
      <c r="C181" s="130"/>
      <c r="D181" s="131" t="s">
        <v>408</v>
      </c>
      <c r="E181" s="132"/>
      <c r="F181" s="162"/>
      <c r="G181" s="134"/>
      <c r="H181" s="135">
        <v>176</v>
      </c>
      <c r="I181" s="136" t="s">
        <v>690</v>
      </c>
      <c r="J181" s="137" t="str">
        <f>IF(I181="","",VLOOKUP(I181,'[1]TS Lookup'!$B$2:$C$151,2,0))</f>
        <v>Manufacturing process improvement</v>
      </c>
      <c r="K181" s="138"/>
      <c r="L181" s="128"/>
      <c r="M181" s="139" t="s">
        <v>408</v>
      </c>
      <c r="N181" s="140"/>
      <c r="O181" s="166">
        <v>76</v>
      </c>
      <c r="P181" s="129" t="s">
        <v>29</v>
      </c>
      <c r="Q181" s="137" t="str">
        <f>VLOOKUP(P181,'[1]MWM VDA Lookup'!$G$2:$H$62,2,0)</f>
        <v xml:space="preserve"> Are the causes of product and process nonconformities analyzed and the corrective actions checked for their effectiveness?</v>
      </c>
      <c r="R181" s="137">
        <v>61</v>
      </c>
      <c r="S181" s="143" t="str">
        <f>IF(P181="--","--",VLOOKUP(P181,'[1]VDA 6.3 MWM'!$C$2:$E$65,2,0))</f>
        <v>4.4.3</v>
      </c>
      <c r="T181" s="157">
        <f t="shared" si="5"/>
        <v>61</v>
      </c>
      <c r="U181" s="125" t="str">
        <f t="shared" si="6"/>
        <v>8.5.1.2</v>
      </c>
      <c r="V181" s="137" t="str">
        <f>VLOOKUP(S181,'[1]MWM VDA Lookup'!$B$2:$C$51,2,0)</f>
        <v>Are the causes analysed and the corrective actions checked for effectiveness in the case of deviations from product and process requirements?</v>
      </c>
      <c r="W181" s="103" t="str">
        <f t="shared" si="10"/>
        <v>6.4.3</v>
      </c>
      <c r="X181" s="144" t="str">
        <f t="shared" si="7"/>
        <v>n/a</v>
      </c>
    </row>
    <row r="182" spans="1:24" ht="30" customHeight="1" thickBot="1">
      <c r="A182" s="128"/>
      <c r="B182" s="129" t="s">
        <v>408</v>
      </c>
      <c r="C182" s="130">
        <v>11</v>
      </c>
      <c r="D182" s="131" t="s">
        <v>691</v>
      </c>
      <c r="E182" s="132" t="s">
        <v>692</v>
      </c>
      <c r="F182" s="133"/>
      <c r="G182" s="134"/>
      <c r="H182" s="135">
        <v>178</v>
      </c>
      <c r="I182" s="136" t="s">
        <v>693</v>
      </c>
      <c r="J182" s="137" t="str">
        <f>IF(I182="","",VLOOKUP(I182,'[1]TS Lookup'!$B$2:$C$151,2,0))</f>
        <v>Problem solving</v>
      </c>
      <c r="K182" s="138"/>
      <c r="L182" s="128">
        <v>59</v>
      </c>
      <c r="M182" s="139" t="s">
        <v>643</v>
      </c>
      <c r="N182" s="140" t="str">
        <f>IF(M182="","",VLOOKUP(M182,'[1]Truck V7 lookup'!$B$2:$C$151,2,0))</f>
        <v>Identification of Statistical Tools</v>
      </c>
      <c r="O182" s="166">
        <v>77</v>
      </c>
      <c r="P182" s="130" t="s">
        <v>29</v>
      </c>
      <c r="Q182" s="137" t="str">
        <f>VLOOKUP(P182,'[1]MWM VDA Lookup'!$G$2:$H$62,2,0)</f>
        <v xml:space="preserve"> Are the causes of product and process nonconformities analyzed and the corrective actions checked for their effectiveness?</v>
      </c>
      <c r="R182" s="137">
        <v>62</v>
      </c>
      <c r="S182" s="143" t="str">
        <f>IF(P182="--","--",VLOOKUP(P182,'[1]VDA 6.3 MWM'!$C$2:$E$65,2,0))</f>
        <v>4.4.3</v>
      </c>
      <c r="T182" s="157">
        <f t="shared" si="5"/>
        <v>62</v>
      </c>
      <c r="U182" s="125" t="str">
        <f t="shared" si="6"/>
        <v>8.5.2.1</v>
      </c>
      <c r="V182" s="137" t="str">
        <f>VLOOKUP(S182,'[1]MWM VDA Lookup'!$B$2:$C$51,2,0)</f>
        <v>Are the causes analysed and the corrective actions checked for effectiveness in the case of deviations from product and process requirements?</v>
      </c>
      <c r="X182" s="144" t="str">
        <f t="shared" si="7"/>
        <v>Problem solving methodology.                             TS 8.5.2.1</v>
      </c>
    </row>
    <row r="183" spans="1:24" ht="30" customHeight="1" thickBot="1">
      <c r="A183" s="128"/>
      <c r="B183" s="129" t="s">
        <v>408</v>
      </c>
      <c r="C183" s="130">
        <v>39</v>
      </c>
      <c r="D183" s="131" t="s">
        <v>694</v>
      </c>
      <c r="E183" s="132" t="s">
        <v>695</v>
      </c>
      <c r="F183" s="162"/>
      <c r="G183" s="134"/>
      <c r="H183" s="135">
        <v>167</v>
      </c>
      <c r="I183" s="136" t="s">
        <v>554</v>
      </c>
      <c r="J183" s="137" t="str">
        <f>IF(I183="","",VLOOKUP(I183,'[1]TS Lookup'!$B$2:$C$151,2,0))</f>
        <v>Control of nonconforming product</v>
      </c>
      <c r="K183" s="138"/>
      <c r="L183" s="128">
        <v>69</v>
      </c>
      <c r="M183" s="139" t="s">
        <v>648</v>
      </c>
      <c r="N183" s="140" t="str">
        <f>IF(M183="","",VLOOKUP(M183,'[1]Truck V7 lookup'!$B$2:$C$151,2,0))</f>
        <v>Control of non-conforming material (Procedure)</v>
      </c>
      <c r="O183" s="166">
        <v>78</v>
      </c>
      <c r="P183" s="130" t="s">
        <v>29</v>
      </c>
      <c r="Q183" s="137" t="str">
        <f>VLOOKUP(P183,'[1]MWM VDA Lookup'!$G$2:$H$62,2,0)</f>
        <v xml:space="preserve"> Are the causes of product and process nonconformities analyzed and the corrective actions checked for their effectiveness?</v>
      </c>
      <c r="R183" s="137">
        <v>63</v>
      </c>
      <c r="S183" s="143" t="str">
        <f>IF(P183="--","--",VLOOKUP(P183,'[1]VDA 6.3 MWM'!$C$2:$E$65,2,0))</f>
        <v>4.4.3</v>
      </c>
      <c r="T183" s="157">
        <f t="shared" si="5"/>
        <v>63</v>
      </c>
      <c r="U183" s="125" t="str">
        <f t="shared" si="6"/>
        <v>8.3</v>
      </c>
      <c r="V183" s="137" t="str">
        <f>VLOOKUP(S183,'[1]MWM VDA Lookup'!$B$2:$C$51,2,0)</f>
        <v>Are the causes analysed and the corrective actions checked for effectiveness in the case of deviations from product and process requirements?</v>
      </c>
      <c r="X183" s="144" t="str">
        <f t="shared" si="7"/>
        <v>Specify methods to handle nonconformity's          TS 8.3</v>
      </c>
    </row>
    <row r="184" spans="1:24" ht="30" customHeight="1" thickBot="1">
      <c r="A184" s="145"/>
      <c r="B184" s="146" t="s">
        <v>408</v>
      </c>
      <c r="C184" s="147">
        <v>70</v>
      </c>
      <c r="D184" s="148" t="s">
        <v>696</v>
      </c>
      <c r="E184" s="149" t="s">
        <v>697</v>
      </c>
      <c r="F184" s="163"/>
      <c r="G184" s="151"/>
      <c r="H184" s="152">
        <v>143</v>
      </c>
      <c r="I184" s="153" t="s">
        <v>553</v>
      </c>
      <c r="J184" s="154" t="str">
        <f>IF(I184="","",VLOOKUP(I184,'[1]TS Lookup'!$B$2:$C$151,2,0))</f>
        <v>Internal audit</v>
      </c>
      <c r="K184" s="155"/>
      <c r="L184" s="145"/>
      <c r="M184" s="156" t="s">
        <v>408</v>
      </c>
      <c r="N184" s="157"/>
      <c r="O184" s="165">
        <v>79</v>
      </c>
      <c r="P184" s="147" t="s">
        <v>29</v>
      </c>
      <c r="Q184" s="154" t="str">
        <f>VLOOKUP(P184,'[1]MWM VDA Lookup'!$G$2:$H$62,2,0)</f>
        <v xml:space="preserve"> Are the causes of product and process nonconformities analyzed and the corrective actions checked for their effectiveness?</v>
      </c>
      <c r="R184" s="137">
        <v>64</v>
      </c>
      <c r="S184" s="160" t="str">
        <f>IF(P184="--","--",VLOOKUP(P184,'[1]VDA 6.3 MWM'!$C$2:$E$65,2,0))</f>
        <v>4.4.3</v>
      </c>
      <c r="T184" s="157">
        <f t="shared" si="5"/>
        <v>64</v>
      </c>
      <c r="U184" s="125" t="str">
        <f t="shared" si="6"/>
        <v>8.2.2</v>
      </c>
      <c r="V184" s="154" t="str">
        <f>VLOOKUP(S184,'[1]MWM VDA Lookup'!$B$2:$C$51,2,0)</f>
        <v>Are the causes analysed and the corrective actions checked for effectiveness in the case of deviations from product and process requirements?</v>
      </c>
      <c r="X184" s="144" t="str">
        <f t="shared" si="7"/>
        <v>Follow-up on corrective actions.                                                TS 8.2.2</v>
      </c>
    </row>
    <row r="185" spans="1:24" ht="30" customHeight="1" thickBot="1">
      <c r="A185" s="145"/>
      <c r="B185" s="146" t="s">
        <v>408</v>
      </c>
      <c r="C185" s="147"/>
      <c r="D185" s="148" t="s">
        <v>408</v>
      </c>
      <c r="E185" s="149"/>
      <c r="F185" s="150"/>
      <c r="G185" s="151"/>
      <c r="H185" s="152">
        <v>148</v>
      </c>
      <c r="I185" s="153" t="s">
        <v>635</v>
      </c>
      <c r="J185" s="154" t="str">
        <f>IF(I185="","",VLOOKUP(I185,'[1]TS Lookup'!$B$2:$C$151,2,0))</f>
        <v>Manufacturing process audit</v>
      </c>
      <c r="K185" s="155"/>
      <c r="L185" s="145">
        <v>66</v>
      </c>
      <c r="M185" s="156" t="s">
        <v>636</v>
      </c>
      <c r="N185" s="157" t="str">
        <f>IF(M185="","",VLOOKUP(M185,'[1]Truck V7 lookup'!$B$2:$C$151,2,0))</f>
        <v>Audit of Process</v>
      </c>
      <c r="O185" s="165">
        <v>80</v>
      </c>
      <c r="P185" s="146" t="s">
        <v>30</v>
      </c>
      <c r="Q185" s="154" t="str">
        <f>VLOOKUP(P185,'[1]MWM VDA Lookup'!$G$2:$H$62,2,0)</f>
        <v xml:space="preserve"> Are processes and products regularly audited? </v>
      </c>
      <c r="R185" s="137">
        <v>65</v>
      </c>
      <c r="S185" s="160" t="str">
        <f>IF(P185="--","--",VLOOKUP(P185,'[1]VDA 6.3 MWM'!$C$2:$E$65,2,0))</f>
        <v>4.4.4</v>
      </c>
      <c r="T185" s="157">
        <f t="shared" si="5"/>
        <v>65</v>
      </c>
      <c r="U185" s="125" t="str">
        <f t="shared" si="6"/>
        <v>8.2.2.2</v>
      </c>
      <c r="V185" s="154" t="str">
        <f>VLOOKUP(S185,'[1]MWM VDA Lookup'!$B$2:$C$51,2,0)</f>
        <v>Are the processes and products regularly audited?</v>
      </c>
      <c r="W185" s="103" t="str">
        <f t="shared" ref="W185:W194" si="11">P185</f>
        <v>6.4.4</v>
      </c>
      <c r="X185" s="144" t="str">
        <f t="shared" si="7"/>
        <v>n/a</v>
      </c>
    </row>
    <row r="186" spans="1:24" ht="30" customHeight="1" thickBot="1">
      <c r="A186" s="128"/>
      <c r="B186" s="129" t="s">
        <v>408</v>
      </c>
      <c r="C186" s="130">
        <v>51</v>
      </c>
      <c r="D186" s="131" t="s">
        <v>565</v>
      </c>
      <c r="E186" s="132" t="s">
        <v>566</v>
      </c>
      <c r="F186" s="133"/>
      <c r="G186" s="134"/>
      <c r="H186" s="135">
        <v>151</v>
      </c>
      <c r="I186" s="136" t="s">
        <v>618</v>
      </c>
      <c r="J186" s="137" t="str">
        <f>IF(I186="","",VLOOKUP(I186,'[1]TS Lookup'!$B$2:$C$151,2,0))</f>
        <v>Product audit</v>
      </c>
      <c r="K186" s="138"/>
      <c r="L186" s="128"/>
      <c r="M186" s="139" t="s">
        <v>408</v>
      </c>
      <c r="N186" s="140"/>
      <c r="O186" s="166">
        <v>81</v>
      </c>
      <c r="P186" s="129" t="s">
        <v>30</v>
      </c>
      <c r="Q186" s="137" t="str">
        <f>VLOOKUP(P186,'[1]MWM VDA Lookup'!$G$2:$H$62,2,0)</f>
        <v xml:space="preserve"> Are processes and products regularly audited? </v>
      </c>
      <c r="R186" s="137">
        <v>66</v>
      </c>
      <c r="S186" s="143" t="str">
        <f>IF(P186="--","--",VLOOKUP(P186,'[1]VDA 6.3 MWM'!$C$2:$E$65,2,0))</f>
        <v>4.4.4</v>
      </c>
      <c r="T186" s="157">
        <f t="shared" ref="T186:T194" si="12">R186</f>
        <v>66</v>
      </c>
      <c r="U186" s="125" t="str">
        <f t="shared" si="6"/>
        <v>8.2.2.3</v>
      </c>
      <c r="V186" s="137" t="str">
        <f>VLOOKUP(S186,'[1]MWM VDA Lookup'!$B$2:$C$51,2,0)</f>
        <v>Are the processes and products regularly audited?</v>
      </c>
      <c r="W186" s="103" t="str">
        <f t="shared" si="11"/>
        <v>6.4.4</v>
      </c>
      <c r="X186" s="144" t="str">
        <f t="shared" si="7"/>
        <v>Conduct final inspection and testing per the documented procedures / control plans              TS 8.2.4, 8.2.2.3</v>
      </c>
    </row>
    <row r="187" spans="1:24" ht="30" customHeight="1" thickBot="1">
      <c r="A187" s="145"/>
      <c r="B187" s="146" t="s">
        <v>408</v>
      </c>
      <c r="C187" s="147">
        <v>10</v>
      </c>
      <c r="D187" s="148" t="s">
        <v>698</v>
      </c>
      <c r="E187" s="149" t="s">
        <v>699</v>
      </c>
      <c r="F187" s="150"/>
      <c r="G187" s="151"/>
      <c r="H187" s="152">
        <v>174</v>
      </c>
      <c r="I187" s="153" t="s">
        <v>700</v>
      </c>
      <c r="J187" s="154" t="str">
        <f>IF(I187="","",VLOOKUP(I187,'[1]TS Lookup'!$B$2:$C$151,2,0))</f>
        <v>Continual improvement</v>
      </c>
      <c r="K187" s="155"/>
      <c r="L187" s="145"/>
      <c r="M187" s="156" t="s">
        <v>408</v>
      </c>
      <c r="N187" s="157"/>
      <c r="O187" s="165">
        <v>82</v>
      </c>
      <c r="P187" s="146" t="s">
        <v>31</v>
      </c>
      <c r="Q187" s="154" t="str">
        <f>VLOOKUP(P187,'[1]MWM VDA Lookup'!$G$2:$H$62,2,0)</f>
        <v xml:space="preserve"> Are product and process subject to continual improvement?</v>
      </c>
      <c r="R187" s="137">
        <v>67</v>
      </c>
      <c r="S187" s="160" t="str">
        <f>IF(P187="--","--",VLOOKUP(P187,'[1]VDA 6.3 MWM'!$C$2:$E$65,2,0))</f>
        <v>4.4.5</v>
      </c>
      <c r="T187" s="157">
        <f t="shared" si="12"/>
        <v>67</v>
      </c>
      <c r="U187" s="125" t="str">
        <f t="shared" si="6"/>
        <v>8.5.1</v>
      </c>
      <c r="V187" s="154" t="str">
        <f>VLOOKUP(S187,'[1]MWM VDA Lookup'!$B$2:$C$51,2,0)</f>
        <v>Are the product and process subject to continuous improvement?</v>
      </c>
      <c r="W187" s="103" t="str">
        <f t="shared" si="11"/>
        <v>6.4.5</v>
      </c>
      <c r="X187" s="144" t="str">
        <f t="shared" si="7"/>
        <v>Continuous improvement plan.   TS 8.5.1</v>
      </c>
    </row>
    <row r="188" spans="1:24" ht="30" customHeight="1" thickBot="1">
      <c r="A188" s="128"/>
      <c r="B188" s="129" t="s">
        <v>408</v>
      </c>
      <c r="C188" s="130"/>
      <c r="D188" s="131" t="s">
        <v>408</v>
      </c>
      <c r="E188" s="132"/>
      <c r="F188" s="133"/>
      <c r="G188" s="134"/>
      <c r="H188" s="135">
        <v>160</v>
      </c>
      <c r="I188" s="136" t="s">
        <v>563</v>
      </c>
      <c r="J188" s="137" t="str">
        <f>IF(I188="","",VLOOKUP(I188,'[1]TS Lookup'!$B$2:$C$151,2,0))</f>
        <v>Monitoring and measurement of manufacturing processes</v>
      </c>
      <c r="K188" s="138"/>
      <c r="L188" s="128"/>
      <c r="M188" s="139" t="s">
        <v>408</v>
      </c>
      <c r="N188" s="140"/>
      <c r="O188" s="166">
        <v>83</v>
      </c>
      <c r="P188" s="129" t="s">
        <v>32</v>
      </c>
      <c r="Q188" s="137" t="str">
        <f>VLOOKUP(P188,'[1]MWM VDA Lookup'!$G$2:$H$62,2,0)</f>
        <v xml:space="preserve"> Are target parameters available for product and process and is their compliance monitored?</v>
      </c>
      <c r="R188" s="137">
        <v>68</v>
      </c>
      <c r="S188" s="143" t="str">
        <f>IF(P188="--","--",VLOOKUP(P188,'[1]VDA 6.3 MWM'!$C$2:$E$65,2,0))</f>
        <v>4.4.6</v>
      </c>
      <c r="T188" s="157">
        <f t="shared" si="12"/>
        <v>68</v>
      </c>
      <c r="U188" s="125" t="str">
        <f t="shared" si="6"/>
        <v>8.2.3.1</v>
      </c>
      <c r="V188" s="137" t="str">
        <f>VLOOKUP(S188,'[1]MWM VDA Lookup'!$B$2:$C$51,2,0)</f>
        <v>Are targets set for the product and process and are these monitored?</v>
      </c>
      <c r="W188" s="103" t="str">
        <f t="shared" si="11"/>
        <v>6.4.6</v>
      </c>
      <c r="X188" s="144" t="str">
        <f t="shared" si="7"/>
        <v>n/a</v>
      </c>
    </row>
    <row r="189" spans="1:24" ht="30" customHeight="1" thickBot="1">
      <c r="A189" s="145">
        <v>20</v>
      </c>
      <c r="B189" s="146" t="s">
        <v>701</v>
      </c>
      <c r="C189" s="147"/>
      <c r="D189" s="148" t="s">
        <v>408</v>
      </c>
      <c r="E189" s="149" t="s">
        <v>702</v>
      </c>
      <c r="F189" s="150"/>
      <c r="G189" s="151"/>
      <c r="H189" s="152">
        <v>153</v>
      </c>
      <c r="I189" s="153" t="s">
        <v>618</v>
      </c>
      <c r="J189" s="154" t="str">
        <f>IF(I189="","",VLOOKUP(I189,'[1]TS Lookup'!$B$2:$C$151,2,0))</f>
        <v>Product audit</v>
      </c>
      <c r="K189" s="155"/>
      <c r="L189" s="145"/>
      <c r="M189" s="156" t="s">
        <v>408</v>
      </c>
      <c r="N189" s="157"/>
      <c r="O189" s="165">
        <v>84</v>
      </c>
      <c r="P189" s="146" t="s">
        <v>138</v>
      </c>
      <c r="Q189" s="154" t="str">
        <f>VLOOKUP(P189,'[1]MWM VDA Lookup'!$G$2:$H$62,2,0)</f>
        <v xml:space="preserve"> Are customer requirements fulfilled at delivery? </v>
      </c>
      <c r="R189" s="137">
        <v>69</v>
      </c>
      <c r="S189" s="160" t="str">
        <f>IF(P189="--","--",VLOOKUP(P189,'[1]VDA 6.3 MWM'!$C$2:$E$65,2,0))</f>
        <v>5.1</v>
      </c>
      <c r="T189" s="157">
        <f t="shared" si="12"/>
        <v>69</v>
      </c>
      <c r="U189" s="125" t="str">
        <f t="shared" si="6"/>
        <v>8.2.2.3</v>
      </c>
      <c r="V189" s="154" t="str">
        <f>VLOOKUP(S189,'[1]MWM VDA Lookup'!$B$2:$C$51,2,0)</f>
        <v>Are the customer requirements fulfilled before delivery?</v>
      </c>
      <c r="W189" s="103" t="str">
        <f t="shared" si="11"/>
        <v>7.1</v>
      </c>
      <c r="X189" s="144" t="str">
        <f t="shared" si="7"/>
        <v>Recent dimensional layout of Subject Parts verifies conformance to all blue print requirements</v>
      </c>
    </row>
    <row r="190" spans="1:24" ht="30" customHeight="1" thickBot="1">
      <c r="A190" s="145">
        <v>18</v>
      </c>
      <c r="B190" s="146" t="s">
        <v>703</v>
      </c>
      <c r="C190" s="147">
        <v>52</v>
      </c>
      <c r="D190" s="148" t="s">
        <v>704</v>
      </c>
      <c r="E190" s="149" t="s">
        <v>705</v>
      </c>
      <c r="F190" s="163"/>
      <c r="G190" s="151"/>
      <c r="H190" s="152">
        <v>152</v>
      </c>
      <c r="I190" s="153" t="s">
        <v>618</v>
      </c>
      <c r="J190" s="154" t="str">
        <f>IF(I190="","",VLOOKUP(I190,'[1]TS Lookup'!$B$2:$C$151,2,0))</f>
        <v>Product audit</v>
      </c>
      <c r="K190" s="155"/>
      <c r="L190" s="145"/>
      <c r="M190" s="156" t="s">
        <v>408</v>
      </c>
      <c r="N190" s="157"/>
      <c r="O190" s="165">
        <v>85</v>
      </c>
      <c r="P190" s="146" t="s">
        <v>138</v>
      </c>
      <c r="Q190" s="154" t="str">
        <f>VLOOKUP(P190,'[1]MWM VDA Lookup'!$G$2:$H$62,2,0)</f>
        <v xml:space="preserve"> Are customer requirements fulfilled at delivery? </v>
      </c>
      <c r="R190" s="137">
        <v>70</v>
      </c>
      <c r="S190" s="160" t="str">
        <f>IF(P190="--","--",VLOOKUP(P190,'[1]VDA 6.3 MWM'!$C$2:$E$65,2,0))</f>
        <v>5.1</v>
      </c>
      <c r="T190" s="157">
        <f t="shared" si="12"/>
        <v>70</v>
      </c>
      <c r="U190" s="125" t="str">
        <f t="shared" si="6"/>
        <v>8.2.2.3</v>
      </c>
      <c r="V190" s="154" t="str">
        <f>VLOOKUP(S190,'[1]MWM VDA Lookup'!$B$2:$C$51,2,0)</f>
        <v>Are the customer requirements fulfilled before delivery?</v>
      </c>
      <c r="W190" s="103" t="str">
        <f t="shared" si="11"/>
        <v>7.1</v>
      </c>
      <c r="X190" s="144" t="str">
        <f t="shared" si="7"/>
        <v xml:space="preserve"> Verify part number &amp; quantity prior to shipment   TS 8.2.2.3</v>
      </c>
    </row>
    <row r="191" spans="1:24" ht="30" customHeight="1" thickBot="1">
      <c r="A191" s="145"/>
      <c r="B191" s="146" t="s">
        <v>408</v>
      </c>
      <c r="C191" s="147"/>
      <c r="D191" s="148" t="s">
        <v>408</v>
      </c>
      <c r="E191" s="149"/>
      <c r="F191" s="150"/>
      <c r="G191" s="151"/>
      <c r="H191" s="152">
        <v>113</v>
      </c>
      <c r="I191" s="153" t="s">
        <v>706</v>
      </c>
      <c r="J191" s="154" t="str">
        <f>IF(I191="","",VLOOKUP(I191,'[1]TS Lookup'!$B$2:$C$151,2,0))</f>
        <v>Feedback of information from service</v>
      </c>
      <c r="K191" s="155"/>
      <c r="L191" s="145"/>
      <c r="M191" s="156" t="s">
        <v>408</v>
      </c>
      <c r="N191" s="157"/>
      <c r="O191" s="165">
        <v>86</v>
      </c>
      <c r="P191" s="146" t="s">
        <v>139</v>
      </c>
      <c r="Q191" s="154" t="str">
        <f>VLOOKUP(P191,'[1]MWM VDA Lookup'!$G$2:$H$62,2,0)</f>
        <v xml:space="preserve"> Is customer service guaranteed? </v>
      </c>
      <c r="R191" s="137">
        <v>71</v>
      </c>
      <c r="S191" s="160" t="str">
        <f>IF(P191="--","--",VLOOKUP(P191,'[1]VDA 6.3 MWM'!$C$2:$E$65,2,0))</f>
        <v>5.2</v>
      </c>
      <c r="T191" s="157">
        <f t="shared" si="12"/>
        <v>71</v>
      </c>
      <c r="U191" s="125" t="str">
        <f t="shared" si="6"/>
        <v>7.5.1.7</v>
      </c>
      <c r="V191" s="154" t="str">
        <f>VLOOKUP(S191,'[1]MWM VDA Lookup'!$B$2:$C$51,2,0)</f>
        <v>Is the customer service fulfilled?</v>
      </c>
      <c r="W191" s="103" t="str">
        <f t="shared" si="11"/>
        <v>7.2</v>
      </c>
      <c r="X191" s="144" t="str">
        <f t="shared" si="7"/>
        <v>n/a</v>
      </c>
    </row>
    <row r="192" spans="1:24" ht="30" customHeight="1" thickBot="1">
      <c r="A192" s="145"/>
      <c r="B192" s="146" t="s">
        <v>408</v>
      </c>
      <c r="C192" s="147"/>
      <c r="D192" s="148" t="s">
        <v>408</v>
      </c>
      <c r="E192" s="149"/>
      <c r="F192" s="163"/>
      <c r="G192" s="151"/>
      <c r="H192" s="152">
        <v>42</v>
      </c>
      <c r="I192" s="153" t="s">
        <v>108</v>
      </c>
      <c r="J192" s="154" t="str">
        <f>IF(I192="","",VLOOKUP(I192,'[1]TS Lookup'!$B$2:$C$151,2,0))</f>
        <v>Contingency plans</v>
      </c>
      <c r="K192" s="155"/>
      <c r="L192" s="145">
        <v>23</v>
      </c>
      <c r="M192" s="156" t="s">
        <v>707</v>
      </c>
      <c r="N192" s="157" t="str">
        <f>IF(M192="","",VLOOKUP(M192,'[1]Truck V7 lookup'!$B$2:$C$151,2,0))</f>
        <v>Develop a contingency planning process</v>
      </c>
      <c r="O192" s="157"/>
      <c r="P192" s="146" t="s">
        <v>408</v>
      </c>
      <c r="Q192" s="154"/>
      <c r="R192" s="137">
        <v>72</v>
      </c>
      <c r="S192" s="160" t="s">
        <v>102</v>
      </c>
      <c r="T192" s="157">
        <f t="shared" si="12"/>
        <v>72</v>
      </c>
      <c r="U192" s="125" t="str">
        <f t="shared" si="6"/>
        <v>6.3.2</v>
      </c>
      <c r="V192" s="154" t="str">
        <f>VLOOKUP(S192,'[1]MWM VDA Lookup'!$B$2:$C$51,2,0)</f>
        <v>Are documented emergency plans/ strategies in place?</v>
      </c>
      <c r="W192" s="103" t="str">
        <f t="shared" si="11"/>
        <v>--</v>
      </c>
      <c r="X192" s="144" t="str">
        <f t="shared" si="7"/>
        <v>n/a</v>
      </c>
    </row>
    <row r="193" spans="1:24" ht="30" customHeight="1" thickBot="1">
      <c r="A193" s="145"/>
      <c r="B193" s="146" t="s">
        <v>408</v>
      </c>
      <c r="C193" s="147"/>
      <c r="D193" s="148" t="s">
        <v>408</v>
      </c>
      <c r="E193" s="149"/>
      <c r="F193" s="150"/>
      <c r="G193" s="151"/>
      <c r="H193" s="152">
        <v>159</v>
      </c>
      <c r="I193" s="153" t="s">
        <v>563</v>
      </c>
      <c r="J193" s="154" t="str">
        <f>IF(I193="","",VLOOKUP(I193,'[1]TS Lookup'!$B$2:$C$151,2,0))</f>
        <v>Monitoring and measurement of manufacturing processes</v>
      </c>
      <c r="K193" s="155"/>
      <c r="L193" s="145"/>
      <c r="M193" s="156" t="s">
        <v>408</v>
      </c>
      <c r="N193" s="157"/>
      <c r="O193" s="165">
        <v>88</v>
      </c>
      <c r="P193" s="146" t="s">
        <v>33</v>
      </c>
      <c r="Q193" s="154" t="str">
        <f>VLOOKUP(P193,'[1]MWM VDA Lookup'!$G$2:$H$62,2,0)</f>
        <v xml:space="preserve"> Are fault analyses carried out when there are deviations from the quality requirements and are improvement measures implemented?</v>
      </c>
      <c r="R193" s="137">
        <v>73</v>
      </c>
      <c r="S193" s="160" t="str">
        <f>IF(P193="--","--",VLOOKUP(P193,'[1]VDA 6.3 MWM'!$C$2:$E$65,2,0))</f>
        <v>5.4</v>
      </c>
      <c r="T193" s="157">
        <f t="shared" si="12"/>
        <v>73</v>
      </c>
      <c r="U193" s="125" t="str">
        <f t="shared" si="6"/>
        <v>8.2.3.1</v>
      </c>
      <c r="V193" s="154" t="str">
        <f>VLOOKUP(S193,'[1]MWM VDA Lookup'!$B$2:$C$51,2,0)</f>
        <v>Are all non conformities analysed and improvement actions instigated?</v>
      </c>
      <c r="W193" s="103" t="str">
        <f t="shared" si="11"/>
        <v>7.4</v>
      </c>
      <c r="X193" s="144" t="str">
        <f t="shared" si="7"/>
        <v>n/a</v>
      </c>
    </row>
    <row r="194" spans="1:24" ht="30" customHeight="1">
      <c r="A194" s="128"/>
      <c r="B194" s="129" t="s">
        <v>408</v>
      </c>
      <c r="C194" s="130"/>
      <c r="D194" s="131" t="s">
        <v>408</v>
      </c>
      <c r="E194" s="132"/>
      <c r="F194" s="162"/>
      <c r="G194" s="134"/>
      <c r="H194" s="135">
        <v>36</v>
      </c>
      <c r="I194" s="136" t="s">
        <v>614</v>
      </c>
      <c r="J194" s="137" t="str">
        <f>IF(I194="","",VLOOKUP(I194,'[1]TS Lookup'!$B$2:$C$151,2,0))</f>
        <v>Training</v>
      </c>
      <c r="K194" s="138"/>
      <c r="L194" s="128">
        <v>19</v>
      </c>
      <c r="M194" s="139" t="s">
        <v>103</v>
      </c>
      <c r="N194" s="140" t="str">
        <f>IF(M194="","",VLOOKUP(M194,'[1]Truck V7 lookup'!$B$2:$C$151,2,0))</f>
        <v>Training:  Records (Procedure)</v>
      </c>
      <c r="O194" s="166">
        <v>89</v>
      </c>
      <c r="P194" s="129" t="s">
        <v>34</v>
      </c>
      <c r="Q194" s="137" t="str">
        <f>VLOOKUP(P194,'[1]MWM VDA Lookup'!$G$2:$H$62,2,0)</f>
        <v xml:space="preserve"> Is the personnel qualified for each task? </v>
      </c>
      <c r="R194" s="137">
        <v>74</v>
      </c>
      <c r="S194" s="143" t="str">
        <f>IF(P194="--","--",VLOOKUP(P194,'[1]VDA 6.3 MWM'!$C$2:$E$65,2,0))</f>
        <v>5.5</v>
      </c>
      <c r="T194" s="157">
        <f t="shared" si="12"/>
        <v>74</v>
      </c>
      <c r="U194" s="125" t="str">
        <f t="shared" ref="U194" si="13">I194</f>
        <v>6.2.2.2</v>
      </c>
      <c r="V194" s="137" t="str">
        <f>VLOOKUP(S194,'[1]MWM VDA Lookup'!$B$2:$C$51,2,0)</f>
        <v>Are the personnel qualified for the individual tasks?</v>
      </c>
      <c r="W194" s="103" t="str">
        <f t="shared" si="11"/>
        <v>7.5</v>
      </c>
      <c r="X194" s="144" t="str">
        <f t="shared" ref="X194" si="14">IF(E194="","n/a",E194)</f>
        <v>n/a</v>
      </c>
    </row>
  </sheetData>
  <autoFilter ref="A1:V1">
    <sortState ref="A2:T194">
      <sortCondition ref="S1"/>
    </sortState>
  </autoFilter>
  <pageMargins left="0.35" right="0.3" top="0.6" bottom="0.43" header="0.38" footer="0.18"/>
  <pageSetup paperSize="3" scale="80" fitToHeight="9" orientation="portrait" r:id="rId1"/>
  <headerFooter alignWithMargins="0">
    <oddFooter>&amp;L&amp;F&amp;C&amp;D&amp;RPage &amp;P of &amp;N</oddFooter>
  </headerFooter>
</worksheet>
</file>

<file path=xl/worksheets/sheet15.xml><?xml version="1.0" encoding="utf-8"?>
<worksheet xmlns="http://schemas.openxmlformats.org/spreadsheetml/2006/main" xmlns:r="http://schemas.openxmlformats.org/officeDocument/2006/relationships">
  <sheetPr codeName="Sheet10"/>
  <dimension ref="A1:O52"/>
  <sheetViews>
    <sheetView topLeftCell="A28" workbookViewId="0">
      <selection activeCell="A35" sqref="A35"/>
    </sheetView>
  </sheetViews>
  <sheetFormatPr defaultRowHeight="12.75"/>
  <cols>
    <col min="1" max="1" width="8.5703125" customWidth="1"/>
    <col min="2" max="2" width="6.140625" customWidth="1"/>
    <col min="3" max="3" width="32.140625" customWidth="1"/>
    <col min="4" max="4" width="10.85546875" customWidth="1"/>
    <col min="9" max="9" width="7.5703125" style="103" customWidth="1"/>
    <col min="10" max="10" width="6" style="103" customWidth="1"/>
    <col min="11" max="12" width="13.42578125" style="174" customWidth="1"/>
    <col min="13" max="14" width="9.140625" style="174"/>
    <col min="15" max="15" width="10.140625" style="174" customWidth="1"/>
  </cols>
  <sheetData>
    <row r="1" spans="1:15">
      <c r="C1" s="179" t="s">
        <v>719</v>
      </c>
      <c r="D1" s="180" t="s">
        <v>720</v>
      </c>
    </row>
    <row r="2" spans="1:15">
      <c r="C2" s="179" t="s">
        <v>708</v>
      </c>
      <c r="D2" s="181">
        <v>121</v>
      </c>
      <c r="F2" t="str">
        <f>ADDRESS(D2,D3,,,"Assessment Gap")</f>
        <v>'Assessment Gap'!$U$121</v>
      </c>
    </row>
    <row r="3" spans="1:15">
      <c r="C3" s="179" t="s">
        <v>709</v>
      </c>
      <c r="D3" s="181">
        <v>21</v>
      </c>
      <c r="K3" s="174">
        <v>1</v>
      </c>
      <c r="L3" s="174">
        <v>2</v>
      </c>
      <c r="M3" s="174">
        <v>3</v>
      </c>
      <c r="N3" s="174">
        <v>4</v>
      </c>
      <c r="O3" s="174">
        <v>5</v>
      </c>
    </row>
    <row r="4" spans="1:15" s="126" customFormat="1" ht="45.75" customHeight="1">
      <c r="A4" s="172" t="s">
        <v>710</v>
      </c>
      <c r="B4" s="172" t="s">
        <v>711</v>
      </c>
      <c r="C4" s="172"/>
      <c r="D4" s="172">
        <v>1</v>
      </c>
      <c r="E4" s="172">
        <v>2</v>
      </c>
      <c r="F4" s="172">
        <v>3</v>
      </c>
      <c r="G4" s="172">
        <v>4</v>
      </c>
      <c r="H4" s="172">
        <v>5</v>
      </c>
      <c r="I4" s="172" t="s">
        <v>712</v>
      </c>
      <c r="J4" s="172" t="s">
        <v>713</v>
      </c>
      <c r="K4" s="176" t="s">
        <v>714</v>
      </c>
      <c r="L4" s="172" t="s">
        <v>715</v>
      </c>
      <c r="M4" s="172" t="s">
        <v>716</v>
      </c>
      <c r="N4" s="172" t="s">
        <v>717</v>
      </c>
      <c r="O4" s="172" t="s">
        <v>718</v>
      </c>
    </row>
    <row r="5" spans="1:15">
      <c r="A5" s="7" t="s">
        <v>142</v>
      </c>
      <c r="B5" s="8">
        <f>COUNTIF('Assessment Gap'!$S$121:$S$195,'NSA - TS reference'!A5)</f>
        <v>3</v>
      </c>
      <c r="C5" s="8" t="str">
        <f ca="1">CONCATENATE($D$1,D5,E5,F5,G5,H5)</f>
        <v>TS ref.: 4.2.3.1, 7.2.1, 7.2.3</v>
      </c>
      <c r="D5" s="170" t="str">
        <f ca="1">IF($B5&gt;=$D$4,INDIRECT($K5),"")</f>
        <v>4.2.3.1</v>
      </c>
      <c r="E5" s="170" t="str">
        <f ca="1">IF($B5&gt;=E$4,CONCATENATE(", ",INDIRECT($L5)),"")</f>
        <v>, 7.2.1</v>
      </c>
      <c r="F5" s="170" t="str">
        <f ca="1">IF($B5&gt;=F$4,CONCATENATE(", ",INDIRECT($M5)),"")</f>
        <v>, 7.2.3</v>
      </c>
      <c r="G5" s="170" t="str">
        <f ca="1">IF($B5&gt;=G$4,CONCATENATE(", ",INDIRECT($N5)),"")</f>
        <v/>
      </c>
      <c r="H5" s="170" t="str">
        <f ca="1">IF($B5&gt;=H$4,CONCATENATE(", ",INDIRECT($O5)),"")</f>
        <v/>
      </c>
      <c r="I5" s="90">
        <f>D3</f>
        <v>21</v>
      </c>
      <c r="J5" s="90">
        <f>D2</f>
        <v>121</v>
      </c>
      <c r="K5" s="175" t="str">
        <f>ADDRESS($J5+$K$3-1,$I5,,,"Assessment Gap")</f>
        <v>'Assessment Gap'!$U$121</v>
      </c>
      <c r="L5" s="175" t="str">
        <f>ADDRESS($J5+$L$3-1,$I5,,,"Assessment Gap")</f>
        <v>'Assessment Gap'!$U$122</v>
      </c>
      <c r="M5" s="175" t="str">
        <f>ADDRESS($J5+$M$3-1,$I5,,,"Assessment Gap")</f>
        <v>'Assessment Gap'!$U$123</v>
      </c>
      <c r="N5" s="175" t="str">
        <f>ADDRESS($J5+$N$3-1,$I5,,,"Assessment Gap")</f>
        <v>'Assessment Gap'!$U$124</v>
      </c>
      <c r="O5" s="175" t="str">
        <f>ADDRESS($J5+$O$3-1,$I5,,,"Assessment Gap")</f>
        <v>'Assessment Gap'!$U$125</v>
      </c>
    </row>
    <row r="6" spans="1:15">
      <c r="A6" s="7" t="s">
        <v>143</v>
      </c>
      <c r="B6" s="8">
        <f>COUNTIF('Assessment Gap'!$S$121:$S$195,'NSA - TS reference'!A6)</f>
        <v>2</v>
      </c>
      <c r="C6" s="8" t="str">
        <f t="shared" ref="C6:C52" ca="1" si="0">CONCATENATE($D$1,D6,E6,F6,G6,H6)</f>
        <v>TS ref.: 7.2.3, 7.2.2.2</v>
      </c>
      <c r="D6" s="170" t="str">
        <f t="shared" ref="D6:D52" ca="1" si="1">IF($B6&gt;=$D$4,INDIRECT($K6),"")</f>
        <v>7.2.3</v>
      </c>
      <c r="E6" s="170" t="str">
        <f t="shared" ref="E6:E52" ca="1" si="2">IF($B6&gt;=E$4,CONCATENATE(", ",INDIRECT($L6)),"")</f>
        <v>, 7.2.2.2</v>
      </c>
      <c r="F6" s="170" t="str">
        <f t="shared" ref="F6:F52" ca="1" si="3">IF($B6&gt;=F$4,CONCATENATE(", ",INDIRECT($M6)),"")</f>
        <v/>
      </c>
      <c r="G6" s="170" t="str">
        <f t="shared" ref="G6:G52" ca="1" si="4">IF($B6&gt;=G$4,CONCATENATE(", ",INDIRECT($N6)),"")</f>
        <v/>
      </c>
      <c r="H6" s="170" t="str">
        <f t="shared" ref="H6:H52" ca="1" si="5">IF($B6&gt;=H$4,CONCATENATE(", ",INDIRECT($O6)),"")</f>
        <v/>
      </c>
      <c r="I6" s="90">
        <f>I5</f>
        <v>21</v>
      </c>
      <c r="J6" s="90">
        <f>J5+B5</f>
        <v>124</v>
      </c>
      <c r="K6" s="175" t="str">
        <f t="shared" ref="K6:K52" si="6">ADDRESS($J6+$K$3-1,$I6,,,"Assessment Gap")</f>
        <v>'Assessment Gap'!$U$124</v>
      </c>
      <c r="L6" s="175" t="str">
        <f t="shared" ref="L6:L52" si="7">ADDRESS($J6+$L$3-1,$I6,,,"Assessment Gap")</f>
        <v>'Assessment Gap'!$U$125</v>
      </c>
      <c r="M6" s="175" t="str">
        <f t="shared" ref="M6:M52" si="8">ADDRESS($J6+$M$3-1,$I6,,,"Assessment Gap")</f>
        <v>'Assessment Gap'!$U$126</v>
      </c>
      <c r="N6" s="175" t="str">
        <f t="shared" ref="N6:N52" si="9">ADDRESS($J6+$N$3-1,$I6,,,"Assessment Gap")</f>
        <v>'Assessment Gap'!$U$127</v>
      </c>
      <c r="O6" s="175" t="str">
        <f t="shared" ref="O6:O52" si="10">ADDRESS($J6+$O$3-1,$I6,,,"Assessment Gap")</f>
        <v>'Assessment Gap'!$U$128</v>
      </c>
    </row>
    <row r="7" spans="1:15">
      <c r="A7" s="7" t="s">
        <v>144</v>
      </c>
      <c r="B7" s="8">
        <f>COUNTIF('Assessment Gap'!$S$121:$S$195,'NSA - TS reference'!A7)</f>
        <v>1</v>
      </c>
      <c r="C7" s="8" t="str">
        <f t="shared" ca="1" si="0"/>
        <v>TS ref.: 7.1</v>
      </c>
      <c r="D7" s="170" t="str">
        <f t="shared" ca="1" si="1"/>
        <v>7.1</v>
      </c>
      <c r="E7" s="170" t="str">
        <f t="shared" ca="1" si="2"/>
        <v/>
      </c>
      <c r="F7" s="170" t="str">
        <f t="shared" ca="1" si="3"/>
        <v/>
      </c>
      <c r="G7" s="170" t="str">
        <f t="shared" ca="1" si="4"/>
        <v/>
      </c>
      <c r="H7" s="170" t="str">
        <f t="shared" ca="1" si="5"/>
        <v/>
      </c>
      <c r="I7" s="90">
        <f t="shared" ref="I7:I52" si="11">I6</f>
        <v>21</v>
      </c>
      <c r="J7" s="90">
        <f t="shared" ref="J7:J52" si="12">J6+B6</f>
        <v>126</v>
      </c>
      <c r="K7" s="175" t="str">
        <f t="shared" si="6"/>
        <v>'Assessment Gap'!$U$126</v>
      </c>
      <c r="L7" s="175" t="str">
        <f t="shared" si="7"/>
        <v>'Assessment Gap'!$U$127</v>
      </c>
      <c r="M7" s="175" t="str">
        <f t="shared" si="8"/>
        <v>'Assessment Gap'!$U$128</v>
      </c>
      <c r="N7" s="175" t="str">
        <f t="shared" si="9"/>
        <v>'Assessment Gap'!$U$129</v>
      </c>
      <c r="O7" s="175" t="str">
        <f t="shared" si="10"/>
        <v>'Assessment Gap'!$U$130</v>
      </c>
    </row>
    <row r="8" spans="1:15">
      <c r="A8" s="7" t="s">
        <v>145</v>
      </c>
      <c r="B8" s="8">
        <f>COUNTIF('Assessment Gap'!$S$121:$S$195,'NSA - TS reference'!A8)</f>
        <v>1</v>
      </c>
      <c r="C8" s="8" t="str">
        <f t="shared" ca="1" si="0"/>
        <v>TS ref.: 7.3.1.1</v>
      </c>
      <c r="D8" s="170" t="str">
        <f t="shared" ca="1" si="1"/>
        <v>7.3.1.1</v>
      </c>
      <c r="E8" s="170" t="str">
        <f t="shared" ca="1" si="2"/>
        <v/>
      </c>
      <c r="F8" s="170" t="str">
        <f t="shared" ca="1" si="3"/>
        <v/>
      </c>
      <c r="G8" s="170" t="str">
        <f t="shared" ca="1" si="4"/>
        <v/>
      </c>
      <c r="H8" s="170" t="str">
        <f t="shared" ca="1" si="5"/>
        <v/>
      </c>
      <c r="I8" s="90">
        <f t="shared" si="11"/>
        <v>21</v>
      </c>
      <c r="J8" s="90">
        <f t="shared" si="12"/>
        <v>127</v>
      </c>
      <c r="K8" s="175" t="str">
        <f t="shared" si="6"/>
        <v>'Assessment Gap'!$U$127</v>
      </c>
      <c r="L8" s="175" t="str">
        <f t="shared" si="7"/>
        <v>'Assessment Gap'!$U$128</v>
      </c>
      <c r="M8" s="175" t="str">
        <f t="shared" si="8"/>
        <v>'Assessment Gap'!$U$129</v>
      </c>
      <c r="N8" s="175" t="str">
        <f t="shared" si="9"/>
        <v>'Assessment Gap'!$U$130</v>
      </c>
      <c r="O8" s="175" t="str">
        <f t="shared" si="10"/>
        <v>'Assessment Gap'!$U$131</v>
      </c>
    </row>
    <row r="9" spans="1:15">
      <c r="A9" s="7" t="s">
        <v>147</v>
      </c>
      <c r="B9" s="8">
        <f>COUNTIF('Assessment Gap'!$S$121:$S$195,'NSA - TS reference'!A9)</f>
        <v>1</v>
      </c>
      <c r="C9" s="8" t="str">
        <f t="shared" ca="1" si="0"/>
        <v>TS ref.: 7.3.4</v>
      </c>
      <c r="D9" s="170" t="str">
        <f t="shared" ca="1" si="1"/>
        <v>7.3.4</v>
      </c>
      <c r="E9" s="170" t="str">
        <f t="shared" ca="1" si="2"/>
        <v/>
      </c>
      <c r="F9" s="170" t="str">
        <f t="shared" ca="1" si="3"/>
        <v/>
      </c>
      <c r="G9" s="170" t="str">
        <f t="shared" ca="1" si="4"/>
        <v/>
      </c>
      <c r="H9" s="170" t="str">
        <f t="shared" ca="1" si="5"/>
        <v/>
      </c>
      <c r="I9" s="90">
        <f t="shared" si="11"/>
        <v>21</v>
      </c>
      <c r="J9" s="90">
        <f t="shared" si="12"/>
        <v>128</v>
      </c>
      <c r="K9" s="175" t="str">
        <f t="shared" si="6"/>
        <v>'Assessment Gap'!$U$128</v>
      </c>
      <c r="L9" s="175" t="str">
        <f t="shared" si="7"/>
        <v>'Assessment Gap'!$U$129</v>
      </c>
      <c r="M9" s="175" t="str">
        <f t="shared" si="8"/>
        <v>'Assessment Gap'!$U$130</v>
      </c>
      <c r="N9" s="175" t="str">
        <f t="shared" si="9"/>
        <v>'Assessment Gap'!$U$131</v>
      </c>
      <c r="O9" s="175" t="str">
        <f t="shared" si="10"/>
        <v>'Assessment Gap'!$U$132</v>
      </c>
    </row>
    <row r="10" spans="1:15">
      <c r="A10" s="7" t="s">
        <v>148</v>
      </c>
      <c r="B10" s="8">
        <f>COUNTIF('Assessment Gap'!$S$121:$S$195,'NSA - TS reference'!A10)</f>
        <v>1</v>
      </c>
      <c r="C10" s="8" t="str">
        <f t="shared" ca="1" si="0"/>
        <v>TS ref.: 7.3.3</v>
      </c>
      <c r="D10" s="170" t="str">
        <f t="shared" ca="1" si="1"/>
        <v>7.3.3</v>
      </c>
      <c r="E10" s="170" t="str">
        <f t="shared" ca="1" si="2"/>
        <v/>
      </c>
      <c r="F10" s="170" t="str">
        <f t="shared" ca="1" si="3"/>
        <v/>
      </c>
      <c r="G10" s="170" t="str">
        <f t="shared" ca="1" si="4"/>
        <v/>
      </c>
      <c r="H10" s="170" t="str">
        <f t="shared" ca="1" si="5"/>
        <v/>
      </c>
      <c r="I10" s="90">
        <f t="shared" si="11"/>
        <v>21</v>
      </c>
      <c r="J10" s="90">
        <f t="shared" si="12"/>
        <v>129</v>
      </c>
      <c r="K10" s="175" t="str">
        <f t="shared" si="6"/>
        <v>'Assessment Gap'!$U$129</v>
      </c>
      <c r="L10" s="175" t="str">
        <f t="shared" si="7"/>
        <v>'Assessment Gap'!$U$130</v>
      </c>
      <c r="M10" s="175" t="str">
        <f t="shared" si="8"/>
        <v>'Assessment Gap'!$U$131</v>
      </c>
      <c r="N10" s="175" t="str">
        <f t="shared" si="9"/>
        <v>'Assessment Gap'!$U$132</v>
      </c>
      <c r="O10" s="175" t="str">
        <f t="shared" si="10"/>
        <v>'Assessment Gap'!$U$133</v>
      </c>
    </row>
    <row r="11" spans="1:15">
      <c r="A11" s="7" t="s">
        <v>0</v>
      </c>
      <c r="B11" s="8">
        <f>COUNTIF('Assessment Gap'!$S$121:$S$195,'NSA - TS reference'!A11)</f>
        <v>3</v>
      </c>
      <c r="C11" s="8" t="str">
        <f t="shared" ca="1" si="0"/>
        <v>TS ref.: --, 7.3.6.3, 8.2.1.1</v>
      </c>
      <c r="D11" s="170" t="str">
        <f t="shared" ca="1" si="1"/>
        <v>--</v>
      </c>
      <c r="E11" s="170" t="str">
        <f t="shared" ca="1" si="2"/>
        <v>, 7.3.6.3</v>
      </c>
      <c r="F11" s="170" t="str">
        <f t="shared" ca="1" si="3"/>
        <v>, 8.2.1.1</v>
      </c>
      <c r="G11" s="170" t="str">
        <f t="shared" ca="1" si="4"/>
        <v/>
      </c>
      <c r="H11" s="170" t="str">
        <f t="shared" ca="1" si="5"/>
        <v/>
      </c>
      <c r="I11" s="90">
        <f t="shared" si="11"/>
        <v>21</v>
      </c>
      <c r="J11" s="90">
        <f t="shared" si="12"/>
        <v>130</v>
      </c>
      <c r="K11" s="175" t="str">
        <f t="shared" si="6"/>
        <v>'Assessment Gap'!$U$130</v>
      </c>
      <c r="L11" s="175" t="str">
        <f t="shared" si="7"/>
        <v>'Assessment Gap'!$U$131</v>
      </c>
      <c r="M11" s="175" t="str">
        <f t="shared" si="8"/>
        <v>'Assessment Gap'!$U$132</v>
      </c>
      <c r="N11" s="175" t="str">
        <f t="shared" si="9"/>
        <v>'Assessment Gap'!$U$133</v>
      </c>
      <c r="O11" s="175" t="str">
        <f t="shared" si="10"/>
        <v>'Assessment Gap'!$U$134</v>
      </c>
    </row>
    <row r="12" spans="1:15">
      <c r="A12" s="7" t="s">
        <v>1</v>
      </c>
      <c r="B12" s="8">
        <f>COUNTIF('Assessment Gap'!$S$121:$S$195,'NSA - TS reference'!A12)</f>
        <v>1</v>
      </c>
      <c r="C12" s="8" t="str">
        <f t="shared" ca="1" si="0"/>
        <v>TS ref.: 7.3.3.1</v>
      </c>
      <c r="D12" s="170" t="str">
        <f t="shared" ca="1" si="1"/>
        <v>7.3.3.1</v>
      </c>
      <c r="E12" s="170" t="str">
        <f t="shared" ca="1" si="2"/>
        <v/>
      </c>
      <c r="F12" s="170" t="str">
        <f t="shared" ca="1" si="3"/>
        <v/>
      </c>
      <c r="G12" s="170" t="str">
        <f t="shared" ca="1" si="4"/>
        <v/>
      </c>
      <c r="H12" s="170" t="str">
        <f t="shared" ca="1" si="5"/>
        <v/>
      </c>
      <c r="I12" s="90">
        <f t="shared" si="11"/>
        <v>21</v>
      </c>
      <c r="J12" s="90">
        <f t="shared" si="12"/>
        <v>133</v>
      </c>
      <c r="K12" s="175" t="str">
        <f t="shared" si="6"/>
        <v>'Assessment Gap'!$U$133</v>
      </c>
      <c r="L12" s="175" t="str">
        <f t="shared" si="7"/>
        <v>'Assessment Gap'!$U$134</v>
      </c>
      <c r="M12" s="175" t="str">
        <f t="shared" si="8"/>
        <v>'Assessment Gap'!$U$135</v>
      </c>
      <c r="N12" s="175" t="str">
        <f t="shared" si="9"/>
        <v>'Assessment Gap'!$U$136</v>
      </c>
      <c r="O12" s="175" t="str">
        <f t="shared" si="10"/>
        <v>'Assessment Gap'!$U$137</v>
      </c>
    </row>
    <row r="13" spans="1:15">
      <c r="A13" s="7" t="s">
        <v>2</v>
      </c>
      <c r="B13" s="8">
        <f>COUNTIF('Assessment Gap'!$S$121:$S$195,'NSA - TS reference'!A13)</f>
        <v>1</v>
      </c>
      <c r="C13" s="8" t="str">
        <f t="shared" ca="1" si="0"/>
        <v>TS ref.: 6.2.2</v>
      </c>
      <c r="D13" s="170" t="str">
        <f t="shared" ca="1" si="1"/>
        <v>6.2.2</v>
      </c>
      <c r="E13" s="170" t="str">
        <f t="shared" ca="1" si="2"/>
        <v/>
      </c>
      <c r="F13" s="170" t="str">
        <f t="shared" ca="1" si="3"/>
        <v/>
      </c>
      <c r="G13" s="170" t="str">
        <f t="shared" ca="1" si="4"/>
        <v/>
      </c>
      <c r="H13" s="170" t="str">
        <f t="shared" ca="1" si="5"/>
        <v/>
      </c>
      <c r="I13" s="90">
        <f t="shared" si="11"/>
        <v>21</v>
      </c>
      <c r="J13" s="90">
        <f t="shared" si="12"/>
        <v>134</v>
      </c>
      <c r="K13" s="175" t="str">
        <f t="shared" si="6"/>
        <v>'Assessment Gap'!$U$134</v>
      </c>
      <c r="L13" s="175" t="str">
        <f t="shared" si="7"/>
        <v>'Assessment Gap'!$U$135</v>
      </c>
      <c r="M13" s="175" t="str">
        <f t="shared" si="8"/>
        <v>'Assessment Gap'!$U$136</v>
      </c>
      <c r="N13" s="175" t="str">
        <f t="shared" si="9"/>
        <v>'Assessment Gap'!$U$137</v>
      </c>
      <c r="O13" s="175" t="str">
        <f t="shared" si="10"/>
        <v>'Assessment Gap'!$U$138</v>
      </c>
    </row>
    <row r="14" spans="1:15">
      <c r="A14" s="7" t="s">
        <v>3</v>
      </c>
      <c r="B14" s="8">
        <f>COUNTIF('Assessment Gap'!$S$121:$S$195,'NSA - TS reference'!A14)</f>
        <v>2</v>
      </c>
      <c r="C14" s="8" t="str">
        <f t="shared" ca="1" si="0"/>
        <v>TS ref.: 7.4.1.2, 7.4.1</v>
      </c>
      <c r="D14" s="170" t="str">
        <f t="shared" ca="1" si="1"/>
        <v>7.4.1.2</v>
      </c>
      <c r="E14" s="170" t="str">
        <f t="shared" ca="1" si="2"/>
        <v>, 7.4.1</v>
      </c>
      <c r="F14" s="170" t="str">
        <f t="shared" ca="1" si="3"/>
        <v/>
      </c>
      <c r="G14" s="170" t="str">
        <f t="shared" ca="1" si="4"/>
        <v/>
      </c>
      <c r="H14" s="170" t="str">
        <f t="shared" ca="1" si="5"/>
        <v/>
      </c>
      <c r="I14" s="90">
        <f t="shared" si="11"/>
        <v>21</v>
      </c>
      <c r="J14" s="90">
        <f t="shared" si="12"/>
        <v>135</v>
      </c>
      <c r="K14" s="175" t="str">
        <f t="shared" si="6"/>
        <v>'Assessment Gap'!$U$135</v>
      </c>
      <c r="L14" s="175" t="str">
        <f t="shared" si="7"/>
        <v>'Assessment Gap'!$U$136</v>
      </c>
      <c r="M14" s="175" t="str">
        <f t="shared" si="8"/>
        <v>'Assessment Gap'!$U$137</v>
      </c>
      <c r="N14" s="175" t="str">
        <f t="shared" si="9"/>
        <v>'Assessment Gap'!$U$138</v>
      </c>
      <c r="O14" s="175" t="str">
        <f t="shared" si="10"/>
        <v>'Assessment Gap'!$U$139</v>
      </c>
    </row>
    <row r="15" spans="1:15">
      <c r="A15" s="7" t="s">
        <v>4</v>
      </c>
      <c r="B15" s="8">
        <f>COUNTIF('Assessment Gap'!$S$121:$S$195,'NSA - TS reference'!A15)</f>
        <v>2</v>
      </c>
      <c r="C15" s="8" t="str">
        <f t="shared" ca="1" si="0"/>
        <v>TS ref.: 7.4.2, 7.4.3.1</v>
      </c>
      <c r="D15" s="170" t="str">
        <f t="shared" ca="1" si="1"/>
        <v>7.4.2</v>
      </c>
      <c r="E15" s="170" t="str">
        <f t="shared" ca="1" si="2"/>
        <v>, 7.4.3.1</v>
      </c>
      <c r="F15" s="170" t="str">
        <f t="shared" ca="1" si="3"/>
        <v/>
      </c>
      <c r="G15" s="170" t="str">
        <f t="shared" ca="1" si="4"/>
        <v/>
      </c>
      <c r="H15" s="170" t="str">
        <f t="shared" ca="1" si="5"/>
        <v/>
      </c>
      <c r="I15" s="90">
        <f t="shared" si="11"/>
        <v>21</v>
      </c>
      <c r="J15" s="90">
        <f t="shared" si="12"/>
        <v>137</v>
      </c>
      <c r="K15" s="175" t="str">
        <f t="shared" si="6"/>
        <v>'Assessment Gap'!$U$137</v>
      </c>
      <c r="L15" s="175" t="str">
        <f t="shared" si="7"/>
        <v>'Assessment Gap'!$U$138</v>
      </c>
      <c r="M15" s="175" t="str">
        <f t="shared" si="8"/>
        <v>'Assessment Gap'!$U$139</v>
      </c>
      <c r="N15" s="175" t="str">
        <f t="shared" si="9"/>
        <v>'Assessment Gap'!$U$140</v>
      </c>
      <c r="O15" s="175" t="str">
        <f t="shared" si="10"/>
        <v>'Assessment Gap'!$U$141</v>
      </c>
    </row>
    <row r="16" spans="1:15">
      <c r="A16" s="7" t="s">
        <v>5</v>
      </c>
      <c r="B16" s="8">
        <f>COUNTIF('Assessment Gap'!$S$121:$S$195,'NSA - TS reference'!A16)</f>
        <v>1</v>
      </c>
      <c r="C16" s="8" t="str">
        <f t="shared" ca="1" si="0"/>
        <v>TS ref.: 7.4.3</v>
      </c>
      <c r="D16" s="170" t="str">
        <f t="shared" ca="1" si="1"/>
        <v>7.4.3</v>
      </c>
      <c r="E16" s="170" t="str">
        <f t="shared" ca="1" si="2"/>
        <v/>
      </c>
      <c r="F16" s="170" t="str">
        <f t="shared" ca="1" si="3"/>
        <v/>
      </c>
      <c r="G16" s="170" t="str">
        <f t="shared" ca="1" si="4"/>
        <v/>
      </c>
      <c r="H16" s="170" t="str">
        <f t="shared" ca="1" si="5"/>
        <v/>
      </c>
      <c r="I16" s="90">
        <f t="shared" si="11"/>
        <v>21</v>
      </c>
      <c r="J16" s="90">
        <f t="shared" si="12"/>
        <v>139</v>
      </c>
      <c r="K16" s="175" t="str">
        <f t="shared" si="6"/>
        <v>'Assessment Gap'!$U$139</v>
      </c>
      <c r="L16" s="175" t="str">
        <f t="shared" si="7"/>
        <v>'Assessment Gap'!$U$140</v>
      </c>
      <c r="M16" s="175" t="str">
        <f t="shared" si="8"/>
        <v>'Assessment Gap'!$U$141</v>
      </c>
      <c r="N16" s="175" t="str">
        <f t="shared" si="9"/>
        <v>'Assessment Gap'!$U$142</v>
      </c>
      <c r="O16" s="175" t="str">
        <f t="shared" si="10"/>
        <v>'Assessment Gap'!$U$143</v>
      </c>
    </row>
    <row r="17" spans="1:15">
      <c r="A17" s="7" t="s">
        <v>6</v>
      </c>
      <c r="B17" s="8">
        <f>COUNTIF('Assessment Gap'!$S$121:$S$195,'NSA - TS reference'!A17)</f>
        <v>1</v>
      </c>
      <c r="C17" s="8" t="str">
        <f t="shared" ca="1" si="0"/>
        <v>TS ref.: --</v>
      </c>
      <c r="D17" s="170" t="str">
        <f t="shared" ca="1" si="1"/>
        <v>--</v>
      </c>
      <c r="E17" s="170" t="str">
        <f t="shared" ca="1" si="2"/>
        <v/>
      </c>
      <c r="F17" s="170" t="str">
        <f t="shared" ca="1" si="3"/>
        <v/>
      </c>
      <c r="G17" s="170" t="str">
        <f t="shared" ca="1" si="4"/>
        <v/>
      </c>
      <c r="H17" s="170" t="str">
        <f t="shared" ca="1" si="5"/>
        <v/>
      </c>
      <c r="I17" s="90">
        <f t="shared" si="11"/>
        <v>21</v>
      </c>
      <c r="J17" s="90">
        <f t="shared" si="12"/>
        <v>140</v>
      </c>
      <c r="K17" s="175" t="str">
        <f t="shared" si="6"/>
        <v>'Assessment Gap'!$U$140</v>
      </c>
      <c r="L17" s="175" t="str">
        <f t="shared" si="7"/>
        <v>'Assessment Gap'!$U$141</v>
      </c>
      <c r="M17" s="175" t="str">
        <f t="shared" si="8"/>
        <v>'Assessment Gap'!$U$142</v>
      </c>
      <c r="N17" s="175" t="str">
        <f t="shared" si="9"/>
        <v>'Assessment Gap'!$U$143</v>
      </c>
      <c r="O17" s="175" t="str">
        <f t="shared" si="10"/>
        <v>'Assessment Gap'!$U$144</v>
      </c>
    </row>
    <row r="18" spans="1:15">
      <c r="A18" s="7" t="s">
        <v>7</v>
      </c>
      <c r="B18" s="8">
        <f>COUNTIF('Assessment Gap'!$S$121:$S$195,'NSA - TS reference'!A18)</f>
        <v>1</v>
      </c>
      <c r="C18" s="8" t="str">
        <f t="shared" ca="1" si="0"/>
        <v>TS ref.: --</v>
      </c>
      <c r="D18" s="170" t="str">
        <f t="shared" ca="1" si="1"/>
        <v>--</v>
      </c>
      <c r="E18" s="170" t="str">
        <f t="shared" ca="1" si="2"/>
        <v/>
      </c>
      <c r="F18" s="170" t="str">
        <f t="shared" ca="1" si="3"/>
        <v/>
      </c>
      <c r="G18" s="170" t="str">
        <f t="shared" ca="1" si="4"/>
        <v/>
      </c>
      <c r="H18" s="170" t="str">
        <f t="shared" ca="1" si="5"/>
        <v/>
      </c>
      <c r="I18" s="90">
        <f t="shared" si="11"/>
        <v>21</v>
      </c>
      <c r="J18" s="90">
        <f t="shared" si="12"/>
        <v>141</v>
      </c>
      <c r="K18" s="175" t="str">
        <f t="shared" si="6"/>
        <v>'Assessment Gap'!$U$141</v>
      </c>
      <c r="L18" s="175" t="str">
        <f t="shared" si="7"/>
        <v>'Assessment Gap'!$U$142</v>
      </c>
      <c r="M18" s="175" t="str">
        <f t="shared" si="8"/>
        <v>'Assessment Gap'!$U$143</v>
      </c>
      <c r="N18" s="175" t="str">
        <f t="shared" si="9"/>
        <v>'Assessment Gap'!$U$144</v>
      </c>
      <c r="O18" s="175" t="str">
        <f t="shared" si="10"/>
        <v>'Assessment Gap'!$U$145</v>
      </c>
    </row>
    <row r="19" spans="1:15">
      <c r="A19" s="7" t="s">
        <v>8</v>
      </c>
      <c r="B19" s="8">
        <f>COUNTIF('Assessment Gap'!$S$121:$S$195,'NSA - TS reference'!A19)</f>
        <v>1</v>
      </c>
      <c r="C19" s="8" t="str">
        <f t="shared" ca="1" si="0"/>
        <v>TS ref.: 7.5.5.1</v>
      </c>
      <c r="D19" s="170" t="str">
        <f t="shared" ca="1" si="1"/>
        <v>7.5.5.1</v>
      </c>
      <c r="E19" s="170" t="str">
        <f t="shared" ca="1" si="2"/>
        <v/>
      </c>
      <c r="F19" s="170" t="str">
        <f t="shared" ca="1" si="3"/>
        <v/>
      </c>
      <c r="G19" s="170" t="str">
        <f t="shared" ca="1" si="4"/>
        <v/>
      </c>
      <c r="H19" s="170" t="str">
        <f t="shared" ca="1" si="5"/>
        <v/>
      </c>
      <c r="I19" s="90">
        <f t="shared" si="11"/>
        <v>21</v>
      </c>
      <c r="J19" s="90">
        <f t="shared" si="12"/>
        <v>142</v>
      </c>
      <c r="K19" s="175" t="str">
        <f t="shared" si="6"/>
        <v>'Assessment Gap'!$U$142</v>
      </c>
      <c r="L19" s="175" t="str">
        <f t="shared" si="7"/>
        <v>'Assessment Gap'!$U$143</v>
      </c>
      <c r="M19" s="175" t="str">
        <f t="shared" si="8"/>
        <v>'Assessment Gap'!$U$144</v>
      </c>
      <c r="N19" s="175" t="str">
        <f t="shared" si="9"/>
        <v>'Assessment Gap'!$U$145</v>
      </c>
      <c r="O19" s="175" t="str">
        <f t="shared" si="10"/>
        <v>'Assessment Gap'!$U$146</v>
      </c>
    </row>
    <row r="20" spans="1:15">
      <c r="A20" s="7" t="s">
        <v>39</v>
      </c>
      <c r="B20" s="8">
        <f>COUNTIF('Assessment Gap'!$S$121:$S$195,'NSA - TS reference'!A20)</f>
        <v>1</v>
      </c>
      <c r="C20" s="8" t="str">
        <f t="shared" ca="1" si="0"/>
        <v>TS ref.: 6.2.2.2</v>
      </c>
      <c r="D20" s="170" t="str">
        <f t="shared" ca="1" si="1"/>
        <v>6.2.2.2</v>
      </c>
      <c r="E20" s="170" t="str">
        <f t="shared" ca="1" si="2"/>
        <v/>
      </c>
      <c r="F20" s="170" t="str">
        <f t="shared" ca="1" si="3"/>
        <v/>
      </c>
      <c r="G20" s="170" t="str">
        <f t="shared" ca="1" si="4"/>
        <v/>
      </c>
      <c r="H20" s="170" t="str">
        <f t="shared" ca="1" si="5"/>
        <v/>
      </c>
      <c r="I20" s="90">
        <f t="shared" si="11"/>
        <v>21</v>
      </c>
      <c r="J20" s="90">
        <f t="shared" si="12"/>
        <v>143</v>
      </c>
      <c r="K20" s="175" t="str">
        <f t="shared" si="6"/>
        <v>'Assessment Gap'!$U$143</v>
      </c>
      <c r="L20" s="175" t="str">
        <f t="shared" si="7"/>
        <v>'Assessment Gap'!$U$144</v>
      </c>
      <c r="M20" s="175" t="str">
        <f t="shared" si="8"/>
        <v>'Assessment Gap'!$U$145</v>
      </c>
      <c r="N20" s="175" t="str">
        <f t="shared" si="9"/>
        <v>'Assessment Gap'!$U$146</v>
      </c>
      <c r="O20" s="175" t="str">
        <f t="shared" si="10"/>
        <v>'Assessment Gap'!$U$147</v>
      </c>
    </row>
    <row r="21" spans="1:15">
      <c r="A21" s="3" t="s">
        <v>165</v>
      </c>
      <c r="B21" s="8">
        <f>COUNTIF('Assessment Gap'!$S$121:$S$195,'NSA - TS reference'!A21)</f>
        <v>1</v>
      </c>
      <c r="C21" s="8" t="str">
        <f t="shared" ca="1" si="0"/>
        <v>TS ref.: 5.5.1.1</v>
      </c>
      <c r="D21" s="170" t="str">
        <f t="shared" ca="1" si="1"/>
        <v>5.5.1.1</v>
      </c>
      <c r="E21" s="170" t="str">
        <f t="shared" ca="1" si="2"/>
        <v/>
      </c>
      <c r="F21" s="170" t="str">
        <f t="shared" ca="1" si="3"/>
        <v/>
      </c>
      <c r="G21" s="170" t="str">
        <f t="shared" ca="1" si="4"/>
        <v/>
      </c>
      <c r="H21" s="170" t="str">
        <f t="shared" ca="1" si="5"/>
        <v/>
      </c>
      <c r="I21" s="90">
        <f t="shared" si="11"/>
        <v>21</v>
      </c>
      <c r="J21" s="90">
        <f t="shared" si="12"/>
        <v>144</v>
      </c>
      <c r="K21" s="175" t="str">
        <f t="shared" si="6"/>
        <v>'Assessment Gap'!$U$144</v>
      </c>
      <c r="L21" s="175" t="str">
        <f t="shared" si="7"/>
        <v>'Assessment Gap'!$U$145</v>
      </c>
      <c r="M21" s="175" t="str">
        <f t="shared" si="8"/>
        <v>'Assessment Gap'!$U$146</v>
      </c>
      <c r="N21" s="175" t="str">
        <f t="shared" si="9"/>
        <v>'Assessment Gap'!$U$147</v>
      </c>
      <c r="O21" s="175" t="str">
        <f t="shared" si="10"/>
        <v>'Assessment Gap'!$U$148</v>
      </c>
    </row>
    <row r="22" spans="1:15">
      <c r="A22" s="3" t="s">
        <v>40</v>
      </c>
      <c r="B22" s="8">
        <f>COUNTIF('Assessment Gap'!$S$121:$S$195,'NSA - TS reference'!A22)</f>
        <v>1</v>
      </c>
      <c r="C22" s="8" t="str">
        <f t="shared" ca="1" si="0"/>
        <v>TS ref.: 6.2.2.4</v>
      </c>
      <c r="D22" s="170" t="str">
        <f t="shared" ca="1" si="1"/>
        <v>6.2.2.4</v>
      </c>
      <c r="E22" s="170" t="str">
        <f t="shared" ca="1" si="2"/>
        <v/>
      </c>
      <c r="F22" s="170" t="str">
        <f t="shared" ca="1" si="3"/>
        <v/>
      </c>
      <c r="G22" s="170" t="str">
        <f t="shared" ca="1" si="4"/>
        <v/>
      </c>
      <c r="H22" s="170" t="str">
        <f t="shared" ca="1" si="5"/>
        <v/>
      </c>
      <c r="I22" s="90">
        <f t="shared" si="11"/>
        <v>21</v>
      </c>
      <c r="J22" s="90">
        <f t="shared" si="12"/>
        <v>145</v>
      </c>
      <c r="K22" s="175" t="str">
        <f t="shared" si="6"/>
        <v>'Assessment Gap'!$U$145</v>
      </c>
      <c r="L22" s="175" t="str">
        <f t="shared" si="7"/>
        <v>'Assessment Gap'!$U$146</v>
      </c>
      <c r="M22" s="175" t="str">
        <f t="shared" si="8"/>
        <v>'Assessment Gap'!$U$147</v>
      </c>
      <c r="N22" s="175" t="str">
        <f t="shared" si="9"/>
        <v>'Assessment Gap'!$U$148</v>
      </c>
      <c r="O22" s="175" t="str">
        <f t="shared" si="10"/>
        <v>'Assessment Gap'!$U$149</v>
      </c>
    </row>
    <row r="23" spans="1:15">
      <c r="A23" s="3" t="s">
        <v>41</v>
      </c>
      <c r="B23" s="8">
        <f>COUNTIF('Assessment Gap'!$S$121:$S$195,'NSA - TS reference'!A23)</f>
        <v>1</v>
      </c>
      <c r="C23" s="8" t="str">
        <f t="shared" ca="1" si="0"/>
        <v>TS ref.: 6.2.2.2</v>
      </c>
      <c r="D23" s="170" t="str">
        <f t="shared" ca="1" si="1"/>
        <v>6.2.2.2</v>
      </c>
      <c r="E23" s="170" t="str">
        <f t="shared" ca="1" si="2"/>
        <v/>
      </c>
      <c r="F23" s="170" t="str">
        <f t="shared" ca="1" si="3"/>
        <v/>
      </c>
      <c r="G23" s="170" t="str">
        <f t="shared" ca="1" si="4"/>
        <v/>
      </c>
      <c r="H23" s="170" t="str">
        <f t="shared" ca="1" si="5"/>
        <v/>
      </c>
      <c r="I23" s="90">
        <f t="shared" si="11"/>
        <v>21</v>
      </c>
      <c r="J23" s="90">
        <f t="shared" si="12"/>
        <v>146</v>
      </c>
      <c r="K23" s="175" t="str">
        <f t="shared" si="6"/>
        <v>'Assessment Gap'!$U$146</v>
      </c>
      <c r="L23" s="175" t="str">
        <f t="shared" si="7"/>
        <v>'Assessment Gap'!$U$147</v>
      </c>
      <c r="M23" s="175" t="str">
        <f t="shared" si="8"/>
        <v>'Assessment Gap'!$U$148</v>
      </c>
      <c r="N23" s="175" t="str">
        <f t="shared" si="9"/>
        <v>'Assessment Gap'!$U$149</v>
      </c>
      <c r="O23" s="175" t="str">
        <f t="shared" si="10"/>
        <v>'Assessment Gap'!$U$150</v>
      </c>
    </row>
    <row r="24" spans="1:15">
      <c r="A24" s="3" t="s">
        <v>42</v>
      </c>
      <c r="B24" s="8">
        <f>COUNTIF('Assessment Gap'!$S$121:$S$195,'NSA - TS reference'!A24)</f>
        <v>1</v>
      </c>
      <c r="C24" s="8" t="str">
        <f t="shared" ca="1" si="0"/>
        <v>TS ref.: --</v>
      </c>
      <c r="D24" s="170" t="str">
        <f t="shared" ca="1" si="1"/>
        <v>--</v>
      </c>
      <c r="E24" s="170" t="str">
        <f t="shared" ca="1" si="2"/>
        <v/>
      </c>
      <c r="F24" s="170" t="str">
        <f t="shared" ca="1" si="3"/>
        <v/>
      </c>
      <c r="G24" s="170" t="str">
        <f t="shared" ca="1" si="4"/>
        <v/>
      </c>
      <c r="H24" s="170" t="str">
        <f t="shared" ca="1" si="5"/>
        <v/>
      </c>
      <c r="I24" s="90">
        <f t="shared" si="11"/>
        <v>21</v>
      </c>
      <c r="J24" s="90">
        <f t="shared" si="12"/>
        <v>147</v>
      </c>
      <c r="K24" s="175" t="str">
        <f t="shared" si="6"/>
        <v>'Assessment Gap'!$U$147</v>
      </c>
      <c r="L24" s="175" t="str">
        <f t="shared" si="7"/>
        <v>'Assessment Gap'!$U$148</v>
      </c>
      <c r="M24" s="175" t="str">
        <f t="shared" si="8"/>
        <v>'Assessment Gap'!$U$149</v>
      </c>
      <c r="N24" s="175" t="str">
        <f t="shared" si="9"/>
        <v>'Assessment Gap'!$U$150</v>
      </c>
      <c r="O24" s="175" t="str">
        <f t="shared" si="10"/>
        <v>'Assessment Gap'!$U$151</v>
      </c>
    </row>
    <row r="25" spans="1:15">
      <c r="A25" s="3" t="s">
        <v>43</v>
      </c>
      <c r="B25" s="8">
        <f>COUNTIF('Assessment Gap'!$S$121:$S$195,'NSA - TS reference'!A25)</f>
        <v>1</v>
      </c>
      <c r="C25" s="8" t="str">
        <f t="shared" ca="1" si="0"/>
        <v>TS ref.: 6.2.2.4</v>
      </c>
      <c r="D25" s="170" t="str">
        <f t="shared" ca="1" si="1"/>
        <v>6.2.2.4</v>
      </c>
      <c r="E25" s="170" t="str">
        <f t="shared" ca="1" si="2"/>
        <v/>
      </c>
      <c r="F25" s="170" t="str">
        <f t="shared" ca="1" si="3"/>
        <v/>
      </c>
      <c r="G25" s="170" t="str">
        <f t="shared" ca="1" si="4"/>
        <v/>
      </c>
      <c r="H25" s="170" t="str">
        <f t="shared" ca="1" si="5"/>
        <v/>
      </c>
      <c r="I25" s="90">
        <f t="shared" si="11"/>
        <v>21</v>
      </c>
      <c r="J25" s="90">
        <f t="shared" si="12"/>
        <v>148</v>
      </c>
      <c r="K25" s="175" t="str">
        <f t="shared" si="6"/>
        <v>'Assessment Gap'!$U$148</v>
      </c>
      <c r="L25" s="175" t="str">
        <f t="shared" si="7"/>
        <v>'Assessment Gap'!$U$149</v>
      </c>
      <c r="M25" s="175" t="str">
        <f t="shared" si="8"/>
        <v>'Assessment Gap'!$U$150</v>
      </c>
      <c r="N25" s="175" t="str">
        <f t="shared" si="9"/>
        <v>'Assessment Gap'!$U$151</v>
      </c>
      <c r="O25" s="175" t="str">
        <f t="shared" si="10"/>
        <v>'Assessment Gap'!$U$152</v>
      </c>
    </row>
    <row r="26" spans="1:15">
      <c r="A26" s="3" t="s">
        <v>163</v>
      </c>
      <c r="B26" s="8">
        <f>COUNTIF('Assessment Gap'!$S$121:$S$195,'NSA - TS reference'!A26)</f>
        <v>1</v>
      </c>
      <c r="C26" s="8" t="str">
        <f t="shared" ca="1" si="0"/>
        <v>TS ref.: 8.2.2.3</v>
      </c>
      <c r="D26" s="170" t="str">
        <f t="shared" ca="1" si="1"/>
        <v>8.2.2.3</v>
      </c>
      <c r="E26" s="170" t="str">
        <f t="shared" ca="1" si="2"/>
        <v/>
      </c>
      <c r="F26" s="170" t="str">
        <f t="shared" ca="1" si="3"/>
        <v/>
      </c>
      <c r="G26" s="170" t="str">
        <f t="shared" ca="1" si="4"/>
        <v/>
      </c>
      <c r="H26" s="170" t="str">
        <f t="shared" ca="1" si="5"/>
        <v/>
      </c>
      <c r="I26" s="90">
        <f t="shared" si="11"/>
        <v>21</v>
      </c>
      <c r="J26" s="90">
        <f t="shared" si="12"/>
        <v>149</v>
      </c>
      <c r="K26" s="175" t="str">
        <f t="shared" si="6"/>
        <v>'Assessment Gap'!$U$149</v>
      </c>
      <c r="L26" s="175" t="str">
        <f t="shared" si="7"/>
        <v>'Assessment Gap'!$U$150</v>
      </c>
      <c r="M26" s="175" t="str">
        <f t="shared" si="8"/>
        <v>'Assessment Gap'!$U$151</v>
      </c>
      <c r="N26" s="175" t="str">
        <f t="shared" si="9"/>
        <v>'Assessment Gap'!$U$152</v>
      </c>
      <c r="O26" s="175" t="str">
        <f t="shared" si="10"/>
        <v>'Assessment Gap'!$U$153</v>
      </c>
    </row>
    <row r="27" spans="1:15">
      <c r="A27" s="7" t="s">
        <v>49</v>
      </c>
      <c r="B27" s="8">
        <f>COUNTIF('Assessment Gap'!$S$121:$S$195,'NSA - TS reference'!A27)</f>
        <v>1</v>
      </c>
      <c r="C27" s="8" t="str">
        <f t="shared" ca="1" si="0"/>
        <v>TS ref.: 8.5.2</v>
      </c>
      <c r="D27" s="170" t="str">
        <f t="shared" ref="D27:D35" ca="1" si="13">IF($B27&gt;=$D$4,INDIRECT($K27),"")</f>
        <v>8.5.2</v>
      </c>
      <c r="E27" s="170" t="str">
        <f t="shared" ref="E27:E35" ca="1" si="14">IF($B27&gt;=E$4,CONCATENATE(", ",INDIRECT($L27)),"")</f>
        <v/>
      </c>
      <c r="F27" s="170" t="str">
        <f t="shared" ref="F27:F35" ca="1" si="15">IF($B27&gt;=F$4,CONCATENATE(", ",INDIRECT($M27)),"")</f>
        <v/>
      </c>
      <c r="G27" s="170" t="str">
        <f t="shared" ref="G27:G35" ca="1" si="16">IF($B27&gt;=G$4,CONCATENATE(", ",INDIRECT($N27)),"")</f>
        <v/>
      </c>
      <c r="H27" s="170" t="str">
        <f t="shared" ref="H27:H35" ca="1" si="17">IF($B27&gt;=H$4,CONCATENATE(", ",INDIRECT($O27)),"")</f>
        <v/>
      </c>
      <c r="I27" s="90">
        <f t="shared" si="11"/>
        <v>21</v>
      </c>
      <c r="J27" s="90">
        <f t="shared" si="12"/>
        <v>150</v>
      </c>
      <c r="K27" s="175" t="str">
        <f t="shared" si="6"/>
        <v>'Assessment Gap'!$U$150</v>
      </c>
      <c r="L27" s="175" t="str">
        <f t="shared" si="7"/>
        <v>'Assessment Gap'!$U$151</v>
      </c>
      <c r="M27" s="175" t="str">
        <f t="shared" si="8"/>
        <v>'Assessment Gap'!$U$152</v>
      </c>
      <c r="N27" s="175" t="str">
        <f t="shared" si="9"/>
        <v>'Assessment Gap'!$U$153</v>
      </c>
      <c r="O27" s="175" t="str">
        <f t="shared" si="10"/>
        <v>'Assessment Gap'!$U$154</v>
      </c>
    </row>
    <row r="28" spans="1:15">
      <c r="A28" s="3" t="s">
        <v>162</v>
      </c>
      <c r="B28" s="8">
        <f>COUNTIF('Assessment Gap'!$S$121:$S$195,'NSA - TS reference'!A28)</f>
        <v>1</v>
      </c>
      <c r="C28" s="8" t="str">
        <f t="shared" ca="1" si="0"/>
        <v>TS ref.: 8.2.3.1</v>
      </c>
      <c r="D28" s="170" t="str">
        <f t="shared" ca="1" si="13"/>
        <v>8.2.3.1</v>
      </c>
      <c r="E28" s="170" t="str">
        <f t="shared" ca="1" si="14"/>
        <v/>
      </c>
      <c r="F28" s="170" t="str">
        <f t="shared" ca="1" si="15"/>
        <v/>
      </c>
      <c r="G28" s="170" t="str">
        <f t="shared" ca="1" si="16"/>
        <v/>
      </c>
      <c r="H28" s="170" t="str">
        <f t="shared" ca="1" si="17"/>
        <v/>
      </c>
      <c r="I28" s="90">
        <f t="shared" si="11"/>
        <v>21</v>
      </c>
      <c r="J28" s="90">
        <f t="shared" ref="J28:J36" si="18">J27+B27</f>
        <v>151</v>
      </c>
      <c r="K28" s="175" t="str">
        <f t="shared" si="6"/>
        <v>'Assessment Gap'!$U$151</v>
      </c>
      <c r="L28" s="175" t="str">
        <f t="shared" si="7"/>
        <v>'Assessment Gap'!$U$152</v>
      </c>
      <c r="M28" s="175" t="str">
        <f t="shared" si="8"/>
        <v>'Assessment Gap'!$U$153</v>
      </c>
      <c r="N28" s="175" t="str">
        <f t="shared" si="9"/>
        <v>'Assessment Gap'!$U$154</v>
      </c>
      <c r="O28" s="175" t="str">
        <f t="shared" si="10"/>
        <v>'Assessment Gap'!$U$155</v>
      </c>
    </row>
    <row r="29" spans="1:15">
      <c r="A29" s="3" t="s">
        <v>166</v>
      </c>
      <c r="B29" s="8">
        <f>COUNTIF('Assessment Gap'!$S$121:$S$195,'NSA - TS reference'!A29)</f>
        <v>1</v>
      </c>
      <c r="C29" s="8" t="str">
        <f t="shared" ca="1" si="0"/>
        <v>TS ref.: 7.6</v>
      </c>
      <c r="D29" s="170" t="str">
        <f t="shared" ca="1" si="13"/>
        <v>7.6</v>
      </c>
      <c r="E29" s="170" t="str">
        <f t="shared" ca="1" si="14"/>
        <v/>
      </c>
      <c r="F29" s="170" t="str">
        <f t="shared" ca="1" si="15"/>
        <v/>
      </c>
      <c r="G29" s="170" t="str">
        <f t="shared" ca="1" si="16"/>
        <v/>
      </c>
      <c r="H29" s="170" t="str">
        <f t="shared" ca="1" si="17"/>
        <v/>
      </c>
      <c r="I29" s="90">
        <f t="shared" si="11"/>
        <v>21</v>
      </c>
      <c r="J29" s="90">
        <f t="shared" si="18"/>
        <v>152</v>
      </c>
      <c r="K29" s="175" t="str">
        <f t="shared" si="6"/>
        <v>'Assessment Gap'!$U$152</v>
      </c>
      <c r="L29" s="175" t="str">
        <f t="shared" si="7"/>
        <v>'Assessment Gap'!$U$153</v>
      </c>
      <c r="M29" s="175" t="str">
        <f t="shared" si="8"/>
        <v>'Assessment Gap'!$U$154</v>
      </c>
      <c r="N29" s="175" t="str">
        <f t="shared" si="9"/>
        <v>'Assessment Gap'!$U$155</v>
      </c>
      <c r="O29" s="175" t="str">
        <f t="shared" si="10"/>
        <v>'Assessment Gap'!$U$156</v>
      </c>
    </row>
    <row r="30" spans="1:15" s="173" customFormat="1">
      <c r="A30" s="185" t="s">
        <v>167</v>
      </c>
      <c r="B30" s="186">
        <f>COUNTIF('Assessment Gap'!$S$121:$S$195,'NSA - TS reference'!A30)</f>
        <v>2</v>
      </c>
      <c r="C30" s="186" t="str">
        <f t="shared" ca="1" si="0"/>
        <v>TS ref.: 7.5.1.2, 6.4.2</v>
      </c>
      <c r="D30" s="170" t="str">
        <f t="shared" ca="1" si="13"/>
        <v>7.5.1.2</v>
      </c>
      <c r="E30" s="170" t="str">
        <f t="shared" ca="1" si="14"/>
        <v>, 6.4.2</v>
      </c>
      <c r="F30" s="170" t="str">
        <f t="shared" ca="1" si="15"/>
        <v/>
      </c>
      <c r="G30" s="170" t="str">
        <f t="shared" ca="1" si="16"/>
        <v/>
      </c>
      <c r="H30" s="170" t="str">
        <f t="shared" ca="1" si="17"/>
        <v/>
      </c>
      <c r="I30" s="171">
        <f t="shared" si="11"/>
        <v>21</v>
      </c>
      <c r="J30" s="171">
        <f t="shared" si="18"/>
        <v>153</v>
      </c>
      <c r="K30" s="175" t="str">
        <f t="shared" si="6"/>
        <v>'Assessment Gap'!$U$153</v>
      </c>
      <c r="L30" s="175" t="str">
        <f t="shared" si="7"/>
        <v>'Assessment Gap'!$U$154</v>
      </c>
      <c r="M30" s="175" t="str">
        <f t="shared" si="8"/>
        <v>'Assessment Gap'!$U$155</v>
      </c>
      <c r="N30" s="175" t="str">
        <f t="shared" si="9"/>
        <v>'Assessment Gap'!$U$156</v>
      </c>
      <c r="O30" s="175" t="str">
        <f t="shared" si="10"/>
        <v>'Assessment Gap'!$U$157</v>
      </c>
    </row>
    <row r="31" spans="1:15" ht="27.75" customHeight="1">
      <c r="A31" s="3" t="s">
        <v>44</v>
      </c>
      <c r="B31" s="8">
        <f>COUNTIF('Assessment Gap'!$S$121:$S$195,'NSA - TS reference'!A31)</f>
        <v>4</v>
      </c>
      <c r="C31" s="8" t="str">
        <f t="shared" ca="1" si="0"/>
        <v>TS ref.: 8.2.2.2, 7.5.1.2, 8.1, 8.3.1</v>
      </c>
      <c r="D31" s="170" t="str">
        <f t="shared" ca="1" si="13"/>
        <v>8.2.2.2</v>
      </c>
      <c r="E31" s="170" t="str">
        <f t="shared" ca="1" si="14"/>
        <v>, 7.5.1.2</v>
      </c>
      <c r="F31" s="170" t="str">
        <f t="shared" ca="1" si="15"/>
        <v>, 8.1</v>
      </c>
      <c r="G31" s="170" t="str">
        <f t="shared" ca="1" si="16"/>
        <v>, 8.3.1</v>
      </c>
      <c r="H31" s="170" t="str">
        <f t="shared" ca="1" si="17"/>
        <v/>
      </c>
      <c r="I31" s="90">
        <f t="shared" si="11"/>
        <v>21</v>
      </c>
      <c r="J31" s="90">
        <f t="shared" si="18"/>
        <v>155</v>
      </c>
      <c r="K31" s="175" t="str">
        <f t="shared" si="6"/>
        <v>'Assessment Gap'!$U$155</v>
      </c>
      <c r="L31" s="175" t="str">
        <f t="shared" si="7"/>
        <v>'Assessment Gap'!$U$156</v>
      </c>
      <c r="M31" s="175" t="str">
        <f t="shared" si="8"/>
        <v>'Assessment Gap'!$U$157</v>
      </c>
      <c r="N31" s="175" t="str">
        <f t="shared" si="9"/>
        <v>'Assessment Gap'!$U$158</v>
      </c>
      <c r="O31" s="175" t="str">
        <f t="shared" si="10"/>
        <v>'Assessment Gap'!$U$159</v>
      </c>
    </row>
    <row r="32" spans="1:15">
      <c r="A32" s="3" t="s">
        <v>45</v>
      </c>
      <c r="B32" s="8">
        <f>COUNTIF('Assessment Gap'!$S$121:$S$195,'NSA - TS reference'!A32)</f>
        <v>1</v>
      </c>
      <c r="C32" s="8" t="str">
        <f t="shared" ca="1" si="0"/>
        <v>TS ref.: 7.5.1.5</v>
      </c>
      <c r="D32" s="170" t="str">
        <f t="shared" ca="1" si="13"/>
        <v>7.5.1.5</v>
      </c>
      <c r="E32" s="170" t="str">
        <f t="shared" ca="1" si="14"/>
        <v/>
      </c>
      <c r="F32" s="170" t="str">
        <f t="shared" ca="1" si="15"/>
        <v/>
      </c>
      <c r="G32" s="170" t="str">
        <f t="shared" ca="1" si="16"/>
        <v/>
      </c>
      <c r="H32" s="170" t="str">
        <f t="shared" ca="1" si="17"/>
        <v/>
      </c>
      <c r="I32" s="90">
        <f t="shared" si="11"/>
        <v>21</v>
      </c>
      <c r="J32" s="90">
        <f t="shared" si="18"/>
        <v>159</v>
      </c>
      <c r="K32" s="175" t="str">
        <f t="shared" si="6"/>
        <v>'Assessment Gap'!$U$159</v>
      </c>
      <c r="L32" s="175" t="str">
        <f t="shared" si="7"/>
        <v>'Assessment Gap'!$U$160</v>
      </c>
      <c r="M32" s="175" t="str">
        <f t="shared" si="8"/>
        <v>'Assessment Gap'!$U$161</v>
      </c>
      <c r="N32" s="175" t="str">
        <f t="shared" si="9"/>
        <v>'Assessment Gap'!$U$162</v>
      </c>
      <c r="O32" s="175" t="str">
        <f t="shared" si="10"/>
        <v>'Assessment Gap'!$U$163</v>
      </c>
    </row>
    <row r="33" spans="1:15">
      <c r="A33" s="3" t="s">
        <v>46</v>
      </c>
      <c r="B33" s="8">
        <f>COUNTIF('Assessment Gap'!$S$121:$S$195,'NSA - TS reference'!A33)</f>
        <v>1</v>
      </c>
      <c r="C33" s="8" t="str">
        <f t="shared" ca="1" si="0"/>
        <v>TS ref.: 7.5.1.4</v>
      </c>
      <c r="D33" s="170" t="str">
        <f t="shared" ca="1" si="13"/>
        <v>7.5.1.4</v>
      </c>
      <c r="E33" s="170" t="str">
        <f t="shared" ca="1" si="14"/>
        <v/>
      </c>
      <c r="F33" s="170" t="str">
        <f t="shared" ca="1" si="15"/>
        <v/>
      </c>
      <c r="G33" s="170" t="str">
        <f t="shared" ca="1" si="16"/>
        <v/>
      </c>
      <c r="H33" s="170" t="str">
        <f t="shared" ca="1" si="17"/>
        <v/>
      </c>
      <c r="I33" s="90">
        <f t="shared" si="11"/>
        <v>21</v>
      </c>
      <c r="J33" s="90">
        <f t="shared" si="18"/>
        <v>160</v>
      </c>
      <c r="K33" s="175" t="str">
        <f t="shared" si="6"/>
        <v>'Assessment Gap'!$U$160</v>
      </c>
      <c r="L33" s="175" t="str">
        <f t="shared" si="7"/>
        <v>'Assessment Gap'!$U$161</v>
      </c>
      <c r="M33" s="175" t="str">
        <f t="shared" si="8"/>
        <v>'Assessment Gap'!$U$162</v>
      </c>
      <c r="N33" s="175" t="str">
        <f t="shared" si="9"/>
        <v>'Assessment Gap'!$U$163</v>
      </c>
      <c r="O33" s="175" t="str">
        <f t="shared" si="10"/>
        <v>'Assessment Gap'!$U$164</v>
      </c>
    </row>
    <row r="34" spans="1:15">
      <c r="A34" s="3" t="s">
        <v>47</v>
      </c>
      <c r="B34" s="8">
        <f>COUNTIF('Assessment Gap'!$S$121:$S$195,'NSA - TS reference'!A34)</f>
        <v>1</v>
      </c>
      <c r="C34" s="8" t="str">
        <f t="shared" ca="1" si="0"/>
        <v>TS ref.: 7.5.1.4</v>
      </c>
      <c r="D34" s="170" t="str">
        <f t="shared" ca="1" si="13"/>
        <v>7.5.1.4</v>
      </c>
      <c r="E34" s="170" t="str">
        <f t="shared" ca="1" si="14"/>
        <v/>
      </c>
      <c r="F34" s="170" t="str">
        <f t="shared" ca="1" si="15"/>
        <v/>
      </c>
      <c r="G34" s="170" t="str">
        <f t="shared" ca="1" si="16"/>
        <v/>
      </c>
      <c r="H34" s="170" t="str">
        <f t="shared" ca="1" si="17"/>
        <v/>
      </c>
      <c r="I34" s="90">
        <f t="shared" si="11"/>
        <v>21</v>
      </c>
      <c r="J34" s="90">
        <f t="shared" si="18"/>
        <v>161</v>
      </c>
      <c r="K34" s="175" t="str">
        <f t="shared" si="6"/>
        <v>'Assessment Gap'!$U$161</v>
      </c>
      <c r="L34" s="175" t="str">
        <f t="shared" si="7"/>
        <v>'Assessment Gap'!$U$162</v>
      </c>
      <c r="M34" s="175" t="str">
        <f t="shared" si="8"/>
        <v>'Assessment Gap'!$U$163</v>
      </c>
      <c r="N34" s="175" t="str">
        <f t="shared" si="9"/>
        <v>'Assessment Gap'!$U$164</v>
      </c>
      <c r="O34" s="175" t="str">
        <f t="shared" si="10"/>
        <v>'Assessment Gap'!$U$165</v>
      </c>
    </row>
    <row r="35" spans="1:15">
      <c r="A35" s="3" t="s">
        <v>48</v>
      </c>
      <c r="B35" s="8">
        <f>COUNTIF('Assessment Gap'!$S$121:$S$195,'NSA - TS reference'!A35)</f>
        <v>2</v>
      </c>
      <c r="C35" s="8" t="str">
        <f t="shared" ca="1" si="0"/>
        <v>TS ref.: 7.5.1.3, 7.5.1.3</v>
      </c>
      <c r="D35" s="170" t="str">
        <f t="shared" ca="1" si="13"/>
        <v>7.5.1.3</v>
      </c>
      <c r="E35" s="170" t="str">
        <f t="shared" ca="1" si="14"/>
        <v>, 7.5.1.3</v>
      </c>
      <c r="F35" s="170" t="str">
        <f t="shared" ca="1" si="15"/>
        <v/>
      </c>
      <c r="G35" s="170" t="str">
        <f t="shared" ca="1" si="16"/>
        <v/>
      </c>
      <c r="H35" s="170" t="str">
        <f t="shared" ca="1" si="17"/>
        <v/>
      </c>
      <c r="I35" s="90">
        <f t="shared" si="11"/>
        <v>21</v>
      </c>
      <c r="J35" s="90">
        <f t="shared" si="18"/>
        <v>162</v>
      </c>
      <c r="K35" s="175" t="str">
        <f t="shared" si="6"/>
        <v>'Assessment Gap'!$U$162</v>
      </c>
      <c r="L35" s="175" t="str">
        <f t="shared" si="7"/>
        <v>'Assessment Gap'!$U$163</v>
      </c>
      <c r="M35" s="175" t="str">
        <f t="shared" si="8"/>
        <v>'Assessment Gap'!$U$164</v>
      </c>
      <c r="N35" s="175" t="str">
        <f t="shared" si="9"/>
        <v>'Assessment Gap'!$U$165</v>
      </c>
      <c r="O35" s="175" t="str">
        <f t="shared" si="10"/>
        <v>'Assessment Gap'!$U$166</v>
      </c>
    </row>
    <row r="36" spans="1:15">
      <c r="A36" s="3" t="s">
        <v>50</v>
      </c>
      <c r="B36" s="8">
        <f>COUNTIF('Assessment Gap'!$S$121:$S$195,'NSA - TS reference'!A36)</f>
        <v>1</v>
      </c>
      <c r="C36" s="8" t="str">
        <f t="shared" ca="1" si="0"/>
        <v>TS ref.: 7.5.1.6</v>
      </c>
      <c r="D36" s="170" t="str">
        <f t="shared" ca="1" si="1"/>
        <v>7.5.1.6</v>
      </c>
      <c r="E36" s="170" t="str">
        <f t="shared" ca="1" si="2"/>
        <v/>
      </c>
      <c r="F36" s="170" t="str">
        <f t="shared" ca="1" si="3"/>
        <v/>
      </c>
      <c r="G36" s="170" t="str">
        <f t="shared" ca="1" si="4"/>
        <v/>
      </c>
      <c r="H36" s="170" t="str">
        <f t="shared" ca="1" si="5"/>
        <v/>
      </c>
      <c r="I36" s="90">
        <f t="shared" si="11"/>
        <v>21</v>
      </c>
      <c r="J36" s="90">
        <f t="shared" si="18"/>
        <v>164</v>
      </c>
      <c r="K36" s="175" t="str">
        <f t="shared" si="6"/>
        <v>'Assessment Gap'!$U$164</v>
      </c>
      <c r="L36" s="175" t="str">
        <f t="shared" si="7"/>
        <v>'Assessment Gap'!$U$165</v>
      </c>
      <c r="M36" s="175" t="str">
        <f t="shared" si="8"/>
        <v>'Assessment Gap'!$U$166</v>
      </c>
      <c r="N36" s="175" t="str">
        <f t="shared" si="9"/>
        <v>'Assessment Gap'!$U$167</v>
      </c>
      <c r="O36" s="175" t="str">
        <f t="shared" si="10"/>
        <v>'Assessment Gap'!$U$168</v>
      </c>
    </row>
    <row r="37" spans="1:15">
      <c r="A37" s="3" t="s">
        <v>51</v>
      </c>
      <c r="B37" s="8">
        <f>COUNTIF('Assessment Gap'!$S$121:$S$195,'NSA - TS reference'!A37)</f>
        <v>1</v>
      </c>
      <c r="C37" s="8" t="str">
        <f t="shared" ca="1" si="0"/>
        <v>TS ref.: 7.5.5.1</v>
      </c>
      <c r="D37" s="170" t="str">
        <f t="shared" ca="1" si="1"/>
        <v>7.5.5.1</v>
      </c>
      <c r="E37" s="170" t="str">
        <f t="shared" ca="1" si="2"/>
        <v/>
      </c>
      <c r="F37" s="170" t="str">
        <f t="shared" ca="1" si="3"/>
        <v/>
      </c>
      <c r="G37" s="170" t="str">
        <f t="shared" ca="1" si="4"/>
        <v/>
      </c>
      <c r="H37" s="170" t="str">
        <f t="shared" ca="1" si="5"/>
        <v/>
      </c>
      <c r="I37" s="90">
        <f t="shared" si="11"/>
        <v>21</v>
      </c>
      <c r="J37" s="90">
        <f t="shared" si="12"/>
        <v>165</v>
      </c>
      <c r="K37" s="175" t="str">
        <f t="shared" si="6"/>
        <v>'Assessment Gap'!$U$165</v>
      </c>
      <c r="L37" s="175" t="str">
        <f t="shared" si="7"/>
        <v>'Assessment Gap'!$U$166</v>
      </c>
      <c r="M37" s="175" t="str">
        <f t="shared" si="8"/>
        <v>'Assessment Gap'!$U$167</v>
      </c>
      <c r="N37" s="175" t="str">
        <f t="shared" si="9"/>
        <v>'Assessment Gap'!$U$168</v>
      </c>
      <c r="O37" s="175" t="str">
        <f t="shared" si="10"/>
        <v>'Assessment Gap'!$U$169</v>
      </c>
    </row>
    <row r="38" spans="1:15">
      <c r="A38" s="3" t="s">
        <v>52</v>
      </c>
      <c r="B38" s="8">
        <f>COUNTIF('Assessment Gap'!$S$121:$S$195,'NSA - TS reference'!A38)</f>
        <v>3</v>
      </c>
      <c r="C38" s="8" t="str">
        <f t="shared" ca="1" si="0"/>
        <v>TS ref.: 8.3, 8.3.2, 8.3.3</v>
      </c>
      <c r="D38" s="170" t="str">
        <f t="shared" ca="1" si="1"/>
        <v>8.3</v>
      </c>
      <c r="E38" s="170" t="str">
        <f t="shared" ca="1" si="2"/>
        <v>, 8.3.2</v>
      </c>
      <c r="F38" s="170" t="str">
        <f t="shared" ca="1" si="3"/>
        <v>, 8.3.3</v>
      </c>
      <c r="G38" s="170" t="str">
        <f t="shared" ca="1" si="4"/>
        <v/>
      </c>
      <c r="H38" s="170" t="str">
        <f t="shared" ca="1" si="5"/>
        <v/>
      </c>
      <c r="I38" s="90">
        <f t="shared" si="11"/>
        <v>21</v>
      </c>
      <c r="J38" s="90">
        <f t="shared" si="12"/>
        <v>166</v>
      </c>
      <c r="K38" s="175" t="str">
        <f t="shared" si="6"/>
        <v>'Assessment Gap'!$U$166</v>
      </c>
      <c r="L38" s="175" t="str">
        <f t="shared" si="7"/>
        <v>'Assessment Gap'!$U$167</v>
      </c>
      <c r="M38" s="175" t="str">
        <f t="shared" si="8"/>
        <v>'Assessment Gap'!$U$168</v>
      </c>
      <c r="N38" s="175" t="str">
        <f t="shared" si="9"/>
        <v>'Assessment Gap'!$U$169</v>
      </c>
      <c r="O38" s="175" t="str">
        <f t="shared" si="10"/>
        <v>'Assessment Gap'!$U$170</v>
      </c>
    </row>
    <row r="39" spans="1:15" ht="25.5">
      <c r="A39" s="3" t="s">
        <v>53</v>
      </c>
      <c r="B39" s="8">
        <f>COUNTIF('Assessment Gap'!$S$121:$S$195,'NSA - TS reference'!A39)</f>
        <v>4</v>
      </c>
      <c r="C39" s="8" t="str">
        <f t="shared" ca="1" si="0"/>
        <v>TS ref.: 8.3, 7.5.3, 7.5.3, 7.5.3.1</v>
      </c>
      <c r="D39" s="170" t="str">
        <f t="shared" ca="1" si="1"/>
        <v>8.3</v>
      </c>
      <c r="E39" s="170" t="str">
        <f t="shared" ca="1" si="2"/>
        <v>, 7.5.3</v>
      </c>
      <c r="F39" s="170" t="str">
        <f t="shared" ca="1" si="3"/>
        <v>, 7.5.3</v>
      </c>
      <c r="G39" s="170" t="str">
        <f t="shared" ca="1" si="4"/>
        <v>, 7.5.3.1</v>
      </c>
      <c r="H39" s="170" t="str">
        <f t="shared" ca="1" si="5"/>
        <v/>
      </c>
      <c r="I39" s="90">
        <f t="shared" si="11"/>
        <v>21</v>
      </c>
      <c r="J39" s="90">
        <f t="shared" si="12"/>
        <v>169</v>
      </c>
      <c r="K39" s="175" t="str">
        <f t="shared" si="6"/>
        <v>'Assessment Gap'!$U$169</v>
      </c>
      <c r="L39" s="175" t="str">
        <f t="shared" si="7"/>
        <v>'Assessment Gap'!$U$170</v>
      </c>
      <c r="M39" s="175" t="str">
        <f t="shared" si="8"/>
        <v>'Assessment Gap'!$U$171</v>
      </c>
      <c r="N39" s="175" t="str">
        <f t="shared" si="9"/>
        <v>'Assessment Gap'!$U$172</v>
      </c>
      <c r="O39" s="175" t="str">
        <f t="shared" si="10"/>
        <v>'Assessment Gap'!$U$173</v>
      </c>
    </row>
    <row r="40" spans="1:15">
      <c r="A40" s="3" t="s">
        <v>54</v>
      </c>
      <c r="B40" s="8">
        <f>COUNTIF('Assessment Gap'!$S$121:$S$195,'NSA - TS reference'!A40)</f>
        <v>2</v>
      </c>
      <c r="C40" s="8" t="str">
        <f t="shared" ca="1" si="0"/>
        <v>TS ref.: 7.5.1.5, 7.6</v>
      </c>
      <c r="D40" s="170" t="str">
        <f t="shared" ca="1" si="1"/>
        <v>7.5.1.5</v>
      </c>
      <c r="E40" s="170" t="str">
        <f t="shared" ca="1" si="2"/>
        <v>, 7.6</v>
      </c>
      <c r="F40" s="170" t="str">
        <f t="shared" ca="1" si="3"/>
        <v/>
      </c>
      <c r="G40" s="170" t="str">
        <f t="shared" ca="1" si="4"/>
        <v/>
      </c>
      <c r="H40" s="170" t="str">
        <f t="shared" ca="1" si="5"/>
        <v/>
      </c>
      <c r="I40" s="90">
        <f t="shared" si="11"/>
        <v>21</v>
      </c>
      <c r="J40" s="90">
        <f t="shared" si="12"/>
        <v>173</v>
      </c>
      <c r="K40" s="175" t="str">
        <f t="shared" si="6"/>
        <v>'Assessment Gap'!$U$173</v>
      </c>
      <c r="L40" s="175" t="str">
        <f t="shared" si="7"/>
        <v>'Assessment Gap'!$U$174</v>
      </c>
      <c r="M40" s="175" t="str">
        <f t="shared" si="8"/>
        <v>'Assessment Gap'!$U$175</v>
      </c>
      <c r="N40" s="175" t="str">
        <f t="shared" si="9"/>
        <v>'Assessment Gap'!$U$176</v>
      </c>
      <c r="O40" s="175" t="str">
        <f t="shared" si="10"/>
        <v>'Assessment Gap'!$U$177</v>
      </c>
    </row>
    <row r="41" spans="1:15">
      <c r="A41" s="3" t="s">
        <v>55</v>
      </c>
      <c r="B41" s="8">
        <f>COUNTIF('Assessment Gap'!$S$121:$S$195,'NSA - TS reference'!A41)</f>
        <v>1</v>
      </c>
      <c r="C41" s="8" t="str">
        <f t="shared" ca="1" si="0"/>
        <v>TS ref.: --</v>
      </c>
      <c r="D41" s="170" t="str">
        <f t="shared" ca="1" si="1"/>
        <v>--</v>
      </c>
      <c r="E41" s="170" t="str">
        <f t="shared" ca="1" si="2"/>
        <v/>
      </c>
      <c r="F41" s="170" t="str">
        <f t="shared" ca="1" si="3"/>
        <v/>
      </c>
      <c r="G41" s="170" t="str">
        <f t="shared" ca="1" si="4"/>
        <v/>
      </c>
      <c r="H41" s="170" t="str">
        <f t="shared" ca="1" si="5"/>
        <v/>
      </c>
      <c r="I41" s="90">
        <f t="shared" si="11"/>
        <v>21</v>
      </c>
      <c r="J41" s="90">
        <f t="shared" si="12"/>
        <v>175</v>
      </c>
      <c r="K41" s="175" t="str">
        <f t="shared" si="6"/>
        <v>'Assessment Gap'!$U$175</v>
      </c>
      <c r="L41" s="175" t="str">
        <f t="shared" si="7"/>
        <v>'Assessment Gap'!$U$176</v>
      </c>
      <c r="M41" s="175" t="str">
        <f t="shared" si="8"/>
        <v>'Assessment Gap'!$U$177</v>
      </c>
      <c r="N41" s="175" t="str">
        <f t="shared" si="9"/>
        <v>'Assessment Gap'!$U$178</v>
      </c>
      <c r="O41" s="175" t="str">
        <f t="shared" si="10"/>
        <v>'Assessment Gap'!$U$179</v>
      </c>
    </row>
    <row r="42" spans="1:15">
      <c r="A42" s="3" t="s">
        <v>56</v>
      </c>
      <c r="B42" s="8">
        <f>COUNTIF('Assessment Gap'!$S$121:$S$195,'NSA - TS reference'!A42)</f>
        <v>2</v>
      </c>
      <c r="C42" s="8" t="str">
        <f t="shared" ca="1" si="0"/>
        <v>TS ref.: 8.2.2.2, 8.2.3.1</v>
      </c>
      <c r="D42" s="170" t="str">
        <f t="shared" ca="1" si="1"/>
        <v>8.2.2.2</v>
      </c>
      <c r="E42" s="170" t="str">
        <f t="shared" ca="1" si="2"/>
        <v>, 8.2.3.1</v>
      </c>
      <c r="F42" s="170" t="str">
        <f t="shared" ca="1" si="3"/>
        <v/>
      </c>
      <c r="G42" s="170" t="str">
        <f t="shared" ca="1" si="4"/>
        <v/>
      </c>
      <c r="H42" s="170" t="str">
        <f t="shared" ca="1" si="5"/>
        <v/>
      </c>
      <c r="I42" s="90">
        <f t="shared" si="11"/>
        <v>21</v>
      </c>
      <c r="J42" s="90">
        <f t="shared" si="12"/>
        <v>176</v>
      </c>
      <c r="K42" s="175" t="str">
        <f t="shared" si="6"/>
        <v>'Assessment Gap'!$U$176</v>
      </c>
      <c r="L42" s="175" t="str">
        <f t="shared" si="7"/>
        <v>'Assessment Gap'!$U$177</v>
      </c>
      <c r="M42" s="175" t="str">
        <f t="shared" si="8"/>
        <v>'Assessment Gap'!$U$178</v>
      </c>
      <c r="N42" s="175" t="str">
        <f t="shared" si="9"/>
        <v>'Assessment Gap'!$U$179</v>
      </c>
      <c r="O42" s="175" t="str">
        <f t="shared" si="10"/>
        <v>'Assessment Gap'!$U$180</v>
      </c>
    </row>
    <row r="43" spans="1:15">
      <c r="A43" s="3" t="s">
        <v>57</v>
      </c>
      <c r="B43" s="8">
        <f>COUNTIF('Assessment Gap'!$S$121:$S$195,'NSA - TS reference'!A43)</f>
        <v>3</v>
      </c>
      <c r="C43" s="8" t="str">
        <f t="shared" ca="1" si="0"/>
        <v>TS ref.: 8.4.1, 8.1, 8.4</v>
      </c>
      <c r="D43" s="170" t="str">
        <f t="shared" ca="1" si="1"/>
        <v>8.4.1</v>
      </c>
      <c r="E43" s="170" t="str">
        <f t="shared" ca="1" si="2"/>
        <v>, 8.1</v>
      </c>
      <c r="F43" s="170" t="str">
        <f t="shared" ca="1" si="3"/>
        <v>, 8.4</v>
      </c>
      <c r="G43" s="170" t="str">
        <f t="shared" ca="1" si="4"/>
        <v/>
      </c>
      <c r="H43" s="170" t="str">
        <f t="shared" ca="1" si="5"/>
        <v/>
      </c>
      <c r="I43" s="90">
        <f t="shared" si="11"/>
        <v>21</v>
      </c>
      <c r="J43" s="90">
        <f t="shared" si="12"/>
        <v>178</v>
      </c>
      <c r="K43" s="175" t="str">
        <f t="shared" si="6"/>
        <v>'Assessment Gap'!$U$178</v>
      </c>
      <c r="L43" s="175" t="str">
        <f t="shared" si="7"/>
        <v>'Assessment Gap'!$U$179</v>
      </c>
      <c r="M43" s="175" t="str">
        <f t="shared" si="8"/>
        <v>'Assessment Gap'!$U$180</v>
      </c>
      <c r="N43" s="175" t="str">
        <f t="shared" si="9"/>
        <v>'Assessment Gap'!$U$181</v>
      </c>
      <c r="O43" s="175" t="str">
        <f t="shared" si="10"/>
        <v>'Assessment Gap'!$U$182</v>
      </c>
    </row>
    <row r="44" spans="1:15" ht="25.5">
      <c r="A44" s="3" t="s">
        <v>58</v>
      </c>
      <c r="B44" s="8">
        <f>COUNTIF('Assessment Gap'!$S$121:$S$195,'NSA - TS reference'!A44)</f>
        <v>4</v>
      </c>
      <c r="C44" s="8" t="str">
        <f t="shared" ca="1" si="0"/>
        <v>TS ref.: 8.5.1.2, 8.5.2.1, 8.3, 8.2.2</v>
      </c>
      <c r="D44" s="170" t="str">
        <f t="shared" ca="1" si="1"/>
        <v>8.5.1.2</v>
      </c>
      <c r="E44" s="170" t="str">
        <f t="shared" ca="1" si="2"/>
        <v>, 8.5.2.1</v>
      </c>
      <c r="F44" s="170" t="str">
        <f t="shared" ca="1" si="3"/>
        <v>, 8.3</v>
      </c>
      <c r="G44" s="170" t="str">
        <f t="shared" ca="1" si="4"/>
        <v>, 8.2.2</v>
      </c>
      <c r="H44" s="170" t="str">
        <f t="shared" ca="1" si="5"/>
        <v/>
      </c>
      <c r="I44" s="90">
        <f t="shared" si="11"/>
        <v>21</v>
      </c>
      <c r="J44" s="90">
        <f t="shared" si="12"/>
        <v>181</v>
      </c>
      <c r="K44" s="175" t="str">
        <f t="shared" si="6"/>
        <v>'Assessment Gap'!$U$181</v>
      </c>
      <c r="L44" s="175" t="str">
        <f t="shared" si="7"/>
        <v>'Assessment Gap'!$U$182</v>
      </c>
      <c r="M44" s="175" t="str">
        <f t="shared" si="8"/>
        <v>'Assessment Gap'!$U$183</v>
      </c>
      <c r="N44" s="175" t="str">
        <f t="shared" si="9"/>
        <v>'Assessment Gap'!$U$184</v>
      </c>
      <c r="O44" s="175" t="str">
        <f t="shared" si="10"/>
        <v>'Assessment Gap'!$U$185</v>
      </c>
    </row>
    <row r="45" spans="1:15">
      <c r="A45" s="3" t="s">
        <v>59</v>
      </c>
      <c r="B45" s="8">
        <f>COUNTIF('Assessment Gap'!$S$121:$S$195,'NSA - TS reference'!A45)</f>
        <v>2</v>
      </c>
      <c r="C45" s="8" t="str">
        <f t="shared" ca="1" si="0"/>
        <v>TS ref.: 8.2.2.2, 8.2.2.3</v>
      </c>
      <c r="D45" s="170" t="str">
        <f t="shared" ca="1" si="1"/>
        <v>8.2.2.2</v>
      </c>
      <c r="E45" s="170" t="str">
        <f t="shared" ca="1" si="2"/>
        <v>, 8.2.2.3</v>
      </c>
      <c r="F45" s="170" t="str">
        <f t="shared" ca="1" si="3"/>
        <v/>
      </c>
      <c r="G45" s="170" t="str">
        <f t="shared" ca="1" si="4"/>
        <v/>
      </c>
      <c r="H45" s="170" t="str">
        <f t="shared" ca="1" si="5"/>
        <v/>
      </c>
      <c r="I45" s="90">
        <f t="shared" si="11"/>
        <v>21</v>
      </c>
      <c r="J45" s="90">
        <f t="shared" si="12"/>
        <v>185</v>
      </c>
      <c r="K45" s="175" t="str">
        <f t="shared" si="6"/>
        <v>'Assessment Gap'!$U$185</v>
      </c>
      <c r="L45" s="175" t="str">
        <f t="shared" si="7"/>
        <v>'Assessment Gap'!$U$186</v>
      </c>
      <c r="M45" s="175" t="str">
        <f t="shared" si="8"/>
        <v>'Assessment Gap'!$U$187</v>
      </c>
      <c r="N45" s="175" t="str">
        <f t="shared" si="9"/>
        <v>'Assessment Gap'!$U$188</v>
      </c>
      <c r="O45" s="175" t="str">
        <f t="shared" si="10"/>
        <v>'Assessment Gap'!$U$189</v>
      </c>
    </row>
    <row r="46" spans="1:15">
      <c r="A46" s="3" t="s">
        <v>60</v>
      </c>
      <c r="B46" s="8">
        <f>COUNTIF('Assessment Gap'!$S$121:$S$195,'NSA - TS reference'!A46)</f>
        <v>1</v>
      </c>
      <c r="C46" s="8" t="str">
        <f t="shared" ca="1" si="0"/>
        <v>TS ref.: 8.5.1</v>
      </c>
      <c r="D46" s="170" t="str">
        <f t="shared" ca="1" si="1"/>
        <v>8.5.1</v>
      </c>
      <c r="E46" s="170" t="str">
        <f t="shared" ca="1" si="2"/>
        <v/>
      </c>
      <c r="F46" s="170" t="str">
        <f t="shared" ca="1" si="3"/>
        <v/>
      </c>
      <c r="G46" s="170" t="str">
        <f t="shared" ca="1" si="4"/>
        <v/>
      </c>
      <c r="H46" s="170" t="str">
        <f t="shared" ca="1" si="5"/>
        <v/>
      </c>
      <c r="I46" s="90">
        <f t="shared" si="11"/>
        <v>21</v>
      </c>
      <c r="J46" s="90">
        <f t="shared" si="12"/>
        <v>187</v>
      </c>
      <c r="K46" s="175" t="str">
        <f t="shared" si="6"/>
        <v>'Assessment Gap'!$U$187</v>
      </c>
      <c r="L46" s="175" t="str">
        <f t="shared" si="7"/>
        <v>'Assessment Gap'!$U$188</v>
      </c>
      <c r="M46" s="175" t="str">
        <f t="shared" si="8"/>
        <v>'Assessment Gap'!$U$189</v>
      </c>
      <c r="N46" s="175" t="str">
        <f t="shared" si="9"/>
        <v>'Assessment Gap'!$U$190</v>
      </c>
      <c r="O46" s="175" t="str">
        <f t="shared" si="10"/>
        <v>'Assessment Gap'!$U$191</v>
      </c>
    </row>
    <row r="47" spans="1:15">
      <c r="A47" s="7" t="s">
        <v>61</v>
      </c>
      <c r="B47" s="8">
        <f>COUNTIF('Assessment Gap'!$S$121:$S$195,'NSA - TS reference'!A47)</f>
        <v>1</v>
      </c>
      <c r="C47" s="8" t="str">
        <f t="shared" ca="1" si="0"/>
        <v>TS ref.: 8.2.3.1</v>
      </c>
      <c r="D47" s="170" t="str">
        <f t="shared" ca="1" si="1"/>
        <v>8.2.3.1</v>
      </c>
      <c r="E47" s="170" t="str">
        <f t="shared" ca="1" si="2"/>
        <v/>
      </c>
      <c r="F47" s="170" t="str">
        <f t="shared" ca="1" si="3"/>
        <v/>
      </c>
      <c r="G47" s="170" t="str">
        <f t="shared" ca="1" si="4"/>
        <v/>
      </c>
      <c r="H47" s="170" t="str">
        <f t="shared" ca="1" si="5"/>
        <v/>
      </c>
      <c r="I47" s="90">
        <f t="shared" si="11"/>
        <v>21</v>
      </c>
      <c r="J47" s="90">
        <f t="shared" si="12"/>
        <v>188</v>
      </c>
      <c r="K47" s="175" t="str">
        <f t="shared" si="6"/>
        <v>'Assessment Gap'!$U$188</v>
      </c>
      <c r="L47" s="175" t="str">
        <f t="shared" si="7"/>
        <v>'Assessment Gap'!$U$189</v>
      </c>
      <c r="M47" s="175" t="str">
        <f t="shared" si="8"/>
        <v>'Assessment Gap'!$U$190</v>
      </c>
      <c r="N47" s="175" t="str">
        <f t="shared" si="9"/>
        <v>'Assessment Gap'!$U$191</v>
      </c>
      <c r="O47" s="175" t="str">
        <f t="shared" si="10"/>
        <v>'Assessment Gap'!$U$192</v>
      </c>
    </row>
    <row r="48" spans="1:15">
      <c r="A48" s="7" t="s">
        <v>141</v>
      </c>
      <c r="B48" s="8">
        <f>COUNTIF('Assessment Gap'!$S$121:$S$195,'NSA - TS reference'!A48)</f>
        <v>2</v>
      </c>
      <c r="C48" s="8" t="str">
        <f t="shared" ca="1" si="0"/>
        <v>TS ref.: 8.2.2.3, 8.2.2.3</v>
      </c>
      <c r="D48" s="170" t="str">
        <f t="shared" ca="1" si="1"/>
        <v>8.2.2.3</v>
      </c>
      <c r="E48" s="170" t="str">
        <f t="shared" ca="1" si="2"/>
        <v>, 8.2.2.3</v>
      </c>
      <c r="F48" s="170" t="str">
        <f t="shared" ca="1" si="3"/>
        <v/>
      </c>
      <c r="G48" s="170" t="str">
        <f t="shared" ca="1" si="4"/>
        <v/>
      </c>
      <c r="H48" s="170" t="str">
        <f t="shared" ca="1" si="5"/>
        <v/>
      </c>
      <c r="I48" s="90">
        <f t="shared" si="11"/>
        <v>21</v>
      </c>
      <c r="J48" s="90">
        <f t="shared" si="12"/>
        <v>189</v>
      </c>
      <c r="K48" s="175" t="str">
        <f t="shared" si="6"/>
        <v>'Assessment Gap'!$U$189</v>
      </c>
      <c r="L48" s="175" t="str">
        <f t="shared" si="7"/>
        <v>'Assessment Gap'!$U$190</v>
      </c>
      <c r="M48" s="175" t="str">
        <f t="shared" si="8"/>
        <v>'Assessment Gap'!$U$191</v>
      </c>
      <c r="N48" s="175" t="str">
        <f t="shared" si="9"/>
        <v>'Assessment Gap'!$U$192</v>
      </c>
      <c r="O48" s="175" t="str">
        <f t="shared" si="10"/>
        <v>'Assessment Gap'!$U$193</v>
      </c>
    </row>
    <row r="49" spans="1:15">
      <c r="A49" s="7" t="s">
        <v>101</v>
      </c>
      <c r="B49" s="8">
        <f>COUNTIF('Assessment Gap'!$S$121:$S$195,'NSA - TS reference'!A49)</f>
        <v>1</v>
      </c>
      <c r="C49" s="8" t="str">
        <f t="shared" ca="1" si="0"/>
        <v>TS ref.: 7.5.1.7</v>
      </c>
      <c r="D49" s="170" t="str">
        <f t="shared" ca="1" si="1"/>
        <v>7.5.1.7</v>
      </c>
      <c r="E49" s="170" t="str">
        <f t="shared" ca="1" si="2"/>
        <v/>
      </c>
      <c r="F49" s="170" t="str">
        <f t="shared" ca="1" si="3"/>
        <v/>
      </c>
      <c r="G49" s="170" t="str">
        <f t="shared" ca="1" si="4"/>
        <v/>
      </c>
      <c r="H49" s="170" t="str">
        <f t="shared" ca="1" si="5"/>
        <v/>
      </c>
      <c r="I49" s="90">
        <f t="shared" si="11"/>
        <v>21</v>
      </c>
      <c r="J49" s="90">
        <f t="shared" si="12"/>
        <v>191</v>
      </c>
      <c r="K49" s="175" t="str">
        <f t="shared" si="6"/>
        <v>'Assessment Gap'!$U$191</v>
      </c>
      <c r="L49" s="175" t="str">
        <f t="shared" si="7"/>
        <v>'Assessment Gap'!$U$192</v>
      </c>
      <c r="M49" s="175" t="str">
        <f t="shared" si="8"/>
        <v>'Assessment Gap'!$U$193</v>
      </c>
      <c r="N49" s="175" t="str">
        <f t="shared" si="9"/>
        <v>'Assessment Gap'!$U$194</v>
      </c>
      <c r="O49" s="175" t="str">
        <f t="shared" si="10"/>
        <v>'Assessment Gap'!$U$195</v>
      </c>
    </row>
    <row r="50" spans="1:15">
      <c r="A50" s="7" t="s">
        <v>102</v>
      </c>
      <c r="B50" s="8">
        <f>COUNTIF('Assessment Gap'!$S$121:$S$195,'NSA - TS reference'!A50)</f>
        <v>1</v>
      </c>
      <c r="C50" s="8" t="str">
        <f t="shared" ca="1" si="0"/>
        <v>TS ref.: 6.3.2</v>
      </c>
      <c r="D50" s="170" t="str">
        <f t="shared" ca="1" si="1"/>
        <v>6.3.2</v>
      </c>
      <c r="E50" s="170" t="str">
        <f t="shared" ca="1" si="2"/>
        <v/>
      </c>
      <c r="F50" s="170" t="str">
        <f t="shared" ca="1" si="3"/>
        <v/>
      </c>
      <c r="G50" s="170" t="str">
        <f t="shared" ca="1" si="4"/>
        <v/>
      </c>
      <c r="H50" s="170" t="str">
        <f t="shared" ca="1" si="5"/>
        <v/>
      </c>
      <c r="I50" s="90">
        <f t="shared" si="11"/>
        <v>21</v>
      </c>
      <c r="J50" s="90">
        <f t="shared" si="12"/>
        <v>192</v>
      </c>
      <c r="K50" s="175" t="str">
        <f t="shared" si="6"/>
        <v>'Assessment Gap'!$U$192</v>
      </c>
      <c r="L50" s="175" t="str">
        <f t="shared" si="7"/>
        <v>'Assessment Gap'!$U$193</v>
      </c>
      <c r="M50" s="175" t="str">
        <f t="shared" si="8"/>
        <v>'Assessment Gap'!$U$194</v>
      </c>
      <c r="N50" s="175" t="str">
        <f t="shared" si="9"/>
        <v>'Assessment Gap'!$U$195</v>
      </c>
      <c r="O50" s="175" t="str">
        <f t="shared" si="10"/>
        <v>'Assessment Gap'!$U$196</v>
      </c>
    </row>
    <row r="51" spans="1:15">
      <c r="A51" s="7" t="s">
        <v>12</v>
      </c>
      <c r="B51" s="8">
        <f>COUNTIF('Assessment Gap'!$S$121:$S$195,'NSA - TS reference'!A51)</f>
        <v>1</v>
      </c>
      <c r="C51" s="8" t="str">
        <f t="shared" ca="1" si="0"/>
        <v>TS ref.: 8.2.3.1</v>
      </c>
      <c r="D51" s="170" t="str">
        <f t="shared" ca="1" si="1"/>
        <v>8.2.3.1</v>
      </c>
      <c r="E51" s="170" t="str">
        <f t="shared" ca="1" si="2"/>
        <v/>
      </c>
      <c r="F51" s="170" t="str">
        <f t="shared" ca="1" si="3"/>
        <v/>
      </c>
      <c r="G51" s="170" t="str">
        <f t="shared" ca="1" si="4"/>
        <v/>
      </c>
      <c r="H51" s="170" t="str">
        <f t="shared" ca="1" si="5"/>
        <v/>
      </c>
      <c r="I51" s="90">
        <f t="shared" si="11"/>
        <v>21</v>
      </c>
      <c r="J51" s="90">
        <f t="shared" si="12"/>
        <v>193</v>
      </c>
      <c r="K51" s="175" t="str">
        <f t="shared" si="6"/>
        <v>'Assessment Gap'!$U$193</v>
      </c>
      <c r="L51" s="175" t="str">
        <f t="shared" si="7"/>
        <v>'Assessment Gap'!$U$194</v>
      </c>
      <c r="M51" s="175" t="str">
        <f t="shared" si="8"/>
        <v>'Assessment Gap'!$U$195</v>
      </c>
      <c r="N51" s="175" t="str">
        <f t="shared" si="9"/>
        <v>'Assessment Gap'!$U$196</v>
      </c>
      <c r="O51" s="175" t="str">
        <f t="shared" si="10"/>
        <v>'Assessment Gap'!$U$197</v>
      </c>
    </row>
    <row r="52" spans="1:15">
      <c r="A52" s="7" t="s">
        <v>13</v>
      </c>
      <c r="B52" s="8">
        <f>COUNTIF('Assessment Gap'!$S$121:$S$195,'NSA - TS reference'!A52)</f>
        <v>1</v>
      </c>
      <c r="C52" s="8" t="str">
        <f t="shared" ca="1" si="0"/>
        <v>TS ref.: 6.2.2.2</v>
      </c>
      <c r="D52" s="170" t="str">
        <f t="shared" ca="1" si="1"/>
        <v>6.2.2.2</v>
      </c>
      <c r="E52" s="170" t="str">
        <f t="shared" ca="1" si="2"/>
        <v/>
      </c>
      <c r="F52" s="170" t="str">
        <f t="shared" ca="1" si="3"/>
        <v/>
      </c>
      <c r="G52" s="170" t="str">
        <f t="shared" ca="1" si="4"/>
        <v/>
      </c>
      <c r="H52" s="170" t="str">
        <f t="shared" ca="1" si="5"/>
        <v/>
      </c>
      <c r="I52" s="90">
        <f t="shared" si="11"/>
        <v>21</v>
      </c>
      <c r="J52" s="90">
        <f t="shared" si="12"/>
        <v>194</v>
      </c>
      <c r="K52" s="175" t="str">
        <f t="shared" si="6"/>
        <v>'Assessment Gap'!$U$194</v>
      </c>
      <c r="L52" s="175" t="str">
        <f t="shared" si="7"/>
        <v>'Assessment Gap'!$U$195</v>
      </c>
      <c r="M52" s="175" t="str">
        <f t="shared" si="8"/>
        <v>'Assessment Gap'!$U$196</v>
      </c>
      <c r="N52" s="175" t="str">
        <f t="shared" si="9"/>
        <v>'Assessment Gap'!$U$197</v>
      </c>
      <c r="O52" s="175" t="str">
        <f t="shared" si="10"/>
        <v>'Assessment Gap'!$U$198</v>
      </c>
    </row>
  </sheetData>
  <pageMargins left="0.42" right="0.38" top="0.48" bottom="0.52" header="0.3" footer="0.3"/>
  <pageSetup paperSize="3" scale="105" orientation="landscape" r:id="rId1"/>
</worksheet>
</file>

<file path=xl/worksheets/sheet16.xml><?xml version="1.0" encoding="utf-8"?>
<worksheet xmlns="http://schemas.openxmlformats.org/spreadsheetml/2006/main" xmlns:r="http://schemas.openxmlformats.org/officeDocument/2006/relationships">
  <sheetPr codeName="Sheet11"/>
  <dimension ref="A2:C52"/>
  <sheetViews>
    <sheetView workbookViewId="0">
      <selection activeCell="C4" sqref="C4"/>
    </sheetView>
  </sheetViews>
  <sheetFormatPr defaultRowHeight="12.75"/>
  <cols>
    <col min="3" max="3" width="29" customWidth="1"/>
  </cols>
  <sheetData>
    <row r="2" spans="1:3">
      <c r="C2" s="239" t="s">
        <v>784</v>
      </c>
    </row>
    <row r="3" spans="1:3">
      <c r="C3" s="239" t="s">
        <v>785</v>
      </c>
    </row>
    <row r="4" spans="1:3" ht="38.25">
      <c r="A4" s="126" t="s">
        <v>710</v>
      </c>
      <c r="B4" s="126" t="s">
        <v>711</v>
      </c>
      <c r="C4" s="126"/>
    </row>
    <row r="5" spans="1:3">
      <c r="A5" s="235" t="s">
        <v>142</v>
      </c>
      <c r="B5" s="238">
        <v>3</v>
      </c>
      <c r="C5" s="238" t="s">
        <v>741</v>
      </c>
    </row>
    <row r="6" spans="1:3">
      <c r="A6" s="236" t="s">
        <v>143</v>
      </c>
      <c r="B6" s="238">
        <v>3</v>
      </c>
      <c r="C6" s="238" t="s">
        <v>742</v>
      </c>
    </row>
    <row r="7" spans="1:3">
      <c r="A7" s="236" t="s">
        <v>144</v>
      </c>
      <c r="B7" s="238">
        <v>2</v>
      </c>
      <c r="C7" s="238" t="s">
        <v>743</v>
      </c>
    </row>
    <row r="8" spans="1:3" ht="25.5">
      <c r="A8" s="236" t="s">
        <v>145</v>
      </c>
      <c r="B8" s="238">
        <v>4</v>
      </c>
      <c r="C8" s="238" t="s">
        <v>744</v>
      </c>
    </row>
    <row r="9" spans="1:3">
      <c r="A9" s="236" t="s">
        <v>147</v>
      </c>
      <c r="B9" s="238">
        <v>1</v>
      </c>
      <c r="C9" s="238" t="s">
        <v>745</v>
      </c>
    </row>
    <row r="10" spans="1:3" ht="25.5">
      <c r="A10" s="236" t="s">
        <v>148</v>
      </c>
      <c r="B10" s="238">
        <v>4</v>
      </c>
      <c r="C10" s="238" t="s">
        <v>746</v>
      </c>
    </row>
    <row r="11" spans="1:3">
      <c r="A11" s="236" t="s">
        <v>0</v>
      </c>
      <c r="B11" s="238">
        <v>1</v>
      </c>
      <c r="C11" s="238" t="s">
        <v>747</v>
      </c>
    </row>
    <row r="12" spans="1:3" ht="25.5">
      <c r="A12" s="236" t="s">
        <v>1</v>
      </c>
      <c r="B12" s="238">
        <v>4</v>
      </c>
      <c r="C12" s="238" t="s">
        <v>748</v>
      </c>
    </row>
    <row r="13" spans="1:3">
      <c r="A13" s="236" t="s">
        <v>2</v>
      </c>
      <c r="B13" s="238">
        <v>2</v>
      </c>
      <c r="C13" s="238" t="s">
        <v>749</v>
      </c>
    </row>
    <row r="14" spans="1:3">
      <c r="A14" s="236" t="s">
        <v>3</v>
      </c>
      <c r="B14" s="238">
        <v>2</v>
      </c>
      <c r="C14" s="238" t="s">
        <v>750</v>
      </c>
    </row>
    <row r="15" spans="1:3">
      <c r="A15" s="236" t="s">
        <v>4</v>
      </c>
      <c r="B15" s="238">
        <v>2</v>
      </c>
      <c r="C15" s="238" t="s">
        <v>751</v>
      </c>
    </row>
    <row r="16" spans="1:3">
      <c r="A16" s="236" t="s">
        <v>5</v>
      </c>
      <c r="B16" s="238">
        <v>2</v>
      </c>
      <c r="C16" s="238" t="s">
        <v>752</v>
      </c>
    </row>
    <row r="17" spans="1:3">
      <c r="A17" s="236" t="s">
        <v>6</v>
      </c>
      <c r="B17" s="238">
        <v>2</v>
      </c>
      <c r="C17" s="238" t="s">
        <v>753</v>
      </c>
    </row>
    <row r="18" spans="1:3">
      <c r="A18" s="236" t="s">
        <v>7</v>
      </c>
      <c r="B18" s="238">
        <v>1</v>
      </c>
      <c r="C18" s="238" t="s">
        <v>754</v>
      </c>
    </row>
    <row r="19" spans="1:3">
      <c r="A19" s="236" t="s">
        <v>8</v>
      </c>
      <c r="B19" s="238">
        <v>3</v>
      </c>
      <c r="C19" s="238" t="s">
        <v>755</v>
      </c>
    </row>
    <row r="20" spans="1:3">
      <c r="A20" s="236" t="s">
        <v>39</v>
      </c>
      <c r="B20" s="238">
        <v>1</v>
      </c>
      <c r="C20" s="238" t="s">
        <v>756</v>
      </c>
    </row>
    <row r="21" spans="1:3">
      <c r="A21" s="237" t="s">
        <v>165</v>
      </c>
      <c r="B21" s="238">
        <v>1</v>
      </c>
      <c r="C21" s="238" t="s">
        <v>757</v>
      </c>
    </row>
    <row r="22" spans="1:3">
      <c r="A22" s="237" t="s">
        <v>40</v>
      </c>
      <c r="B22" s="238">
        <v>1</v>
      </c>
      <c r="C22" s="238" t="s">
        <v>758</v>
      </c>
    </row>
    <row r="23" spans="1:3">
      <c r="A23" s="237" t="s">
        <v>41</v>
      </c>
      <c r="B23" s="238">
        <v>2</v>
      </c>
      <c r="C23" s="238" t="s">
        <v>759</v>
      </c>
    </row>
    <row r="24" spans="1:3">
      <c r="A24" s="237" t="s">
        <v>42</v>
      </c>
      <c r="B24" s="238">
        <v>1</v>
      </c>
      <c r="C24" s="238" t="s">
        <v>756</v>
      </c>
    </row>
    <row r="25" spans="1:3">
      <c r="A25" s="237" t="s">
        <v>43</v>
      </c>
      <c r="B25" s="238">
        <v>1</v>
      </c>
      <c r="C25" s="238" t="s">
        <v>758</v>
      </c>
    </row>
    <row r="26" spans="1:3">
      <c r="A26" s="237" t="s">
        <v>163</v>
      </c>
      <c r="B26" s="238">
        <v>1</v>
      </c>
      <c r="C26" s="238" t="s">
        <v>760</v>
      </c>
    </row>
    <row r="27" spans="1:3">
      <c r="A27" s="237" t="s">
        <v>49</v>
      </c>
      <c r="B27" s="238">
        <v>1</v>
      </c>
      <c r="C27" s="238" t="s">
        <v>761</v>
      </c>
    </row>
    <row r="28" spans="1:3">
      <c r="A28" s="237" t="s">
        <v>162</v>
      </c>
      <c r="B28" s="238">
        <v>1</v>
      </c>
      <c r="C28" s="238" t="s">
        <v>762</v>
      </c>
    </row>
    <row r="29" spans="1:3">
      <c r="A29" s="237" t="s">
        <v>166</v>
      </c>
      <c r="B29" s="238">
        <v>2</v>
      </c>
      <c r="C29" s="238" t="s">
        <v>763</v>
      </c>
    </row>
    <row r="30" spans="1:3">
      <c r="A30" s="237" t="s">
        <v>167</v>
      </c>
      <c r="B30" s="238">
        <v>2</v>
      </c>
      <c r="C30" s="238" t="s">
        <v>764</v>
      </c>
    </row>
    <row r="31" spans="1:3" ht="25.5">
      <c r="A31" s="237" t="s">
        <v>44</v>
      </c>
      <c r="B31" s="238">
        <v>4</v>
      </c>
      <c r="C31" s="238" t="s">
        <v>765</v>
      </c>
    </row>
    <row r="32" spans="1:3">
      <c r="A32" s="237" t="s">
        <v>45</v>
      </c>
      <c r="B32" s="238">
        <v>1</v>
      </c>
      <c r="C32" s="238" t="s">
        <v>766</v>
      </c>
    </row>
    <row r="33" spans="1:3">
      <c r="A33" s="237" t="s">
        <v>46</v>
      </c>
      <c r="B33" s="238">
        <v>1</v>
      </c>
      <c r="C33" s="238" t="s">
        <v>767</v>
      </c>
    </row>
    <row r="34" spans="1:3">
      <c r="A34" s="237" t="s">
        <v>47</v>
      </c>
      <c r="B34" s="238">
        <v>1</v>
      </c>
      <c r="C34" s="238" t="s">
        <v>767</v>
      </c>
    </row>
    <row r="35" spans="1:3">
      <c r="A35" s="237" t="s">
        <v>48</v>
      </c>
      <c r="B35" s="238">
        <v>1</v>
      </c>
      <c r="C35" s="238" t="s">
        <v>768</v>
      </c>
    </row>
    <row r="36" spans="1:3">
      <c r="A36" s="237" t="s">
        <v>50</v>
      </c>
      <c r="B36" s="238">
        <v>1</v>
      </c>
      <c r="C36" s="238" t="s">
        <v>754</v>
      </c>
    </row>
    <row r="37" spans="1:3">
      <c r="A37" s="237" t="s">
        <v>51</v>
      </c>
      <c r="B37" s="238">
        <v>1</v>
      </c>
      <c r="C37" s="238" t="s">
        <v>769</v>
      </c>
    </row>
    <row r="38" spans="1:3">
      <c r="A38" s="237" t="s">
        <v>52</v>
      </c>
      <c r="B38" s="238">
        <v>3</v>
      </c>
      <c r="C38" s="238" t="s">
        <v>770</v>
      </c>
    </row>
    <row r="39" spans="1:3">
      <c r="A39" s="237" t="s">
        <v>53</v>
      </c>
      <c r="B39" s="238">
        <v>3</v>
      </c>
      <c r="C39" s="238" t="s">
        <v>771</v>
      </c>
    </row>
    <row r="40" spans="1:3">
      <c r="A40" s="237" t="s">
        <v>54</v>
      </c>
      <c r="B40" s="238">
        <v>2</v>
      </c>
      <c r="C40" s="238" t="s">
        <v>772</v>
      </c>
    </row>
    <row r="41" spans="1:3">
      <c r="A41" s="237" t="s">
        <v>55</v>
      </c>
      <c r="B41" s="238">
        <v>2</v>
      </c>
      <c r="C41" s="238" t="s">
        <v>773</v>
      </c>
    </row>
    <row r="42" spans="1:3">
      <c r="A42" s="237" t="s">
        <v>56</v>
      </c>
      <c r="B42" s="238">
        <v>2</v>
      </c>
      <c r="C42" s="238" t="s">
        <v>774</v>
      </c>
    </row>
    <row r="43" spans="1:3">
      <c r="A43" s="237" t="s">
        <v>57</v>
      </c>
      <c r="B43" s="238">
        <v>4</v>
      </c>
      <c r="C43" s="238" t="s">
        <v>775</v>
      </c>
    </row>
    <row r="44" spans="1:3" ht="25.5">
      <c r="A44" s="237" t="s">
        <v>58</v>
      </c>
      <c r="B44" s="238">
        <v>4</v>
      </c>
      <c r="C44" s="238" t="s">
        <v>776</v>
      </c>
    </row>
    <row r="45" spans="1:3" ht="25.5">
      <c r="A45" s="237" t="s">
        <v>59</v>
      </c>
      <c r="B45" s="238">
        <v>5</v>
      </c>
      <c r="C45" s="238" t="s">
        <v>777</v>
      </c>
    </row>
    <row r="46" spans="1:3">
      <c r="A46" s="237" t="s">
        <v>60</v>
      </c>
      <c r="B46" s="238">
        <v>2</v>
      </c>
      <c r="C46" s="238" t="s">
        <v>778</v>
      </c>
    </row>
    <row r="47" spans="1:3">
      <c r="A47" s="236" t="s">
        <v>61</v>
      </c>
      <c r="B47" s="238">
        <v>2</v>
      </c>
      <c r="C47" s="238" t="s">
        <v>774</v>
      </c>
    </row>
    <row r="48" spans="1:3">
      <c r="A48" s="236" t="s">
        <v>141</v>
      </c>
      <c r="B48" s="238">
        <v>3</v>
      </c>
      <c r="C48" s="238" t="s">
        <v>779</v>
      </c>
    </row>
    <row r="49" spans="1:3" ht="25.5">
      <c r="A49" s="236" t="s">
        <v>101</v>
      </c>
      <c r="B49" s="238">
        <v>6</v>
      </c>
      <c r="C49" s="238" t="s">
        <v>780</v>
      </c>
    </row>
    <row r="50" spans="1:3">
      <c r="A50" s="236" t="s">
        <v>102</v>
      </c>
      <c r="B50" s="238">
        <v>1</v>
      </c>
      <c r="C50" s="238" t="s">
        <v>781</v>
      </c>
    </row>
    <row r="51" spans="1:3">
      <c r="A51" s="236" t="s">
        <v>12</v>
      </c>
      <c r="B51" s="238">
        <v>3</v>
      </c>
      <c r="C51" s="238" t="s">
        <v>782</v>
      </c>
    </row>
    <row r="52" spans="1:3">
      <c r="A52" s="236" t="s">
        <v>13</v>
      </c>
      <c r="B52" s="238">
        <v>3</v>
      </c>
      <c r="C52" s="238" t="s">
        <v>783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I39"/>
  <sheetViews>
    <sheetView showGridLines="0" tabSelected="1" zoomScale="120" zoomScaleNormal="120" workbookViewId="0">
      <selection activeCell="J1" sqref="J1"/>
    </sheetView>
  </sheetViews>
  <sheetFormatPr defaultRowHeight="12.75"/>
  <cols>
    <col min="1" max="1" width="14.28515625" style="188" customWidth="1"/>
    <col min="2" max="2" width="11" style="188" customWidth="1"/>
    <col min="3" max="3" width="10.42578125" style="188" customWidth="1"/>
    <col min="4" max="5" width="9.140625" style="188"/>
    <col min="6" max="6" width="8.5703125" style="188" customWidth="1"/>
    <col min="7" max="7" width="8" style="188" customWidth="1"/>
    <col min="8" max="8" width="15" style="188" customWidth="1"/>
    <col min="9" max="9" width="17.140625" style="188" customWidth="1"/>
    <col min="10" max="10" width="10.5703125" style="188" customWidth="1"/>
    <col min="11" max="16384" width="9.140625" style="188"/>
  </cols>
  <sheetData>
    <row r="1" spans="1:9" ht="64.5" customHeight="1">
      <c r="A1" s="271"/>
      <c r="B1" s="459"/>
      <c r="C1" s="459"/>
      <c r="D1" s="459"/>
      <c r="E1" s="459"/>
      <c r="F1" s="459"/>
      <c r="G1" s="459"/>
      <c r="H1" s="459"/>
      <c r="I1" s="272"/>
    </row>
    <row r="2" spans="1:9" s="275" customFormat="1" ht="20.25">
      <c r="A2" s="273"/>
      <c r="B2" s="460" t="s">
        <v>826</v>
      </c>
      <c r="C2" s="460"/>
      <c r="D2" s="460"/>
      <c r="E2" s="460"/>
      <c r="F2" s="460"/>
      <c r="G2" s="460"/>
      <c r="H2" s="460"/>
      <c r="I2" s="274"/>
    </row>
    <row r="3" spans="1:9" s="275" customFormat="1" ht="20.25">
      <c r="A3" s="273"/>
      <c r="B3" s="461" t="s">
        <v>377</v>
      </c>
      <c r="C3" s="461"/>
      <c r="D3" s="461"/>
      <c r="E3" s="461"/>
      <c r="F3" s="461"/>
      <c r="G3" s="461"/>
      <c r="H3" s="461"/>
      <c r="I3" s="274"/>
    </row>
    <row r="4" spans="1:9" s="275" customFormat="1" ht="21" thickBot="1">
      <c r="A4" s="462" t="s">
        <v>802</v>
      </c>
      <c r="B4" s="463"/>
      <c r="C4" s="464"/>
      <c r="D4" s="464"/>
      <c r="E4" s="464"/>
      <c r="F4" s="464"/>
      <c r="G4" s="464"/>
      <c r="H4" s="464"/>
      <c r="I4" s="465"/>
    </row>
    <row r="5" spans="1:9" s="275" customFormat="1" ht="18" customHeight="1" thickBot="1">
      <c r="A5" s="466" t="s">
        <v>803</v>
      </c>
      <c r="B5" s="467"/>
      <c r="C5" s="468"/>
      <c r="D5" s="469"/>
      <c r="E5" s="470"/>
      <c r="F5" s="467" t="s">
        <v>293</v>
      </c>
      <c r="G5" s="467"/>
      <c r="H5" s="471"/>
      <c r="I5" s="472"/>
    </row>
    <row r="6" spans="1:9" s="276" customFormat="1" ht="18.75" customHeight="1">
      <c r="A6" s="473" t="s">
        <v>804</v>
      </c>
      <c r="B6" s="474"/>
      <c r="C6" s="475"/>
      <c r="D6" s="475"/>
      <c r="E6" s="475"/>
      <c r="F6" s="475"/>
      <c r="G6" s="475"/>
      <c r="H6" s="475"/>
      <c r="I6" s="476"/>
    </row>
    <row r="7" spans="1:9" s="275" customFormat="1" ht="21" thickBot="1">
      <c r="A7" s="398" t="s">
        <v>805</v>
      </c>
      <c r="B7" s="400"/>
      <c r="C7" s="477"/>
      <c r="D7" s="477"/>
      <c r="E7" s="477"/>
      <c r="F7" s="477"/>
      <c r="G7" s="477"/>
      <c r="H7" s="477"/>
      <c r="I7" s="478"/>
    </row>
    <row r="8" spans="1:9" ht="20.25">
      <c r="A8" s="479" t="s">
        <v>806</v>
      </c>
      <c r="B8" s="480"/>
      <c r="C8" s="480"/>
      <c r="D8" s="480"/>
      <c r="E8" s="480"/>
      <c r="F8" s="480"/>
      <c r="G8" s="480"/>
      <c r="H8" s="480"/>
      <c r="I8" s="481"/>
    </row>
    <row r="9" spans="1:9" s="276" customFormat="1" ht="15">
      <c r="A9" s="453" t="s">
        <v>807</v>
      </c>
      <c r="B9" s="454"/>
      <c r="C9" s="416"/>
      <c r="D9" s="416"/>
      <c r="E9" s="416"/>
      <c r="F9" s="416"/>
      <c r="G9" s="416"/>
      <c r="H9" s="416"/>
      <c r="I9" s="455"/>
    </row>
    <row r="10" spans="1:9" s="276" customFormat="1" ht="15">
      <c r="A10" s="453" t="s">
        <v>808</v>
      </c>
      <c r="B10" s="454"/>
      <c r="C10" s="416"/>
      <c r="D10" s="416"/>
      <c r="E10" s="416"/>
      <c r="F10" s="416"/>
      <c r="G10" s="416"/>
      <c r="H10" s="416"/>
      <c r="I10" s="455"/>
    </row>
    <row r="11" spans="1:9" s="276" customFormat="1" ht="15">
      <c r="A11" s="453" t="s">
        <v>809</v>
      </c>
      <c r="B11" s="454"/>
      <c r="C11" s="416"/>
      <c r="D11" s="416"/>
      <c r="E11" s="416"/>
      <c r="F11" s="416"/>
      <c r="G11" s="416"/>
      <c r="H11" s="416"/>
      <c r="I11" s="455"/>
    </row>
    <row r="12" spans="1:9" s="276" customFormat="1" ht="15">
      <c r="A12" s="456"/>
      <c r="B12" s="457"/>
      <c r="C12" s="416"/>
      <c r="D12" s="416"/>
      <c r="E12" s="416"/>
      <c r="F12" s="416"/>
      <c r="G12" s="416"/>
      <c r="H12" s="416"/>
      <c r="I12" s="455"/>
    </row>
    <row r="13" spans="1:9" s="276" customFormat="1" ht="15">
      <c r="A13" s="453" t="s">
        <v>810</v>
      </c>
      <c r="B13" s="454"/>
      <c r="C13" s="416"/>
      <c r="D13" s="416"/>
      <c r="E13" s="416"/>
      <c r="F13" s="416"/>
      <c r="G13" s="416"/>
      <c r="H13" s="354" t="s">
        <v>811</v>
      </c>
      <c r="I13" s="385"/>
    </row>
    <row r="14" spans="1:9" s="276" customFormat="1" ht="15.75" thickBot="1">
      <c r="A14" s="398" t="s">
        <v>812</v>
      </c>
      <c r="B14" s="400"/>
      <c r="C14" s="458"/>
      <c r="D14" s="458"/>
      <c r="E14" s="458"/>
      <c r="F14" s="458"/>
      <c r="G14" s="458"/>
      <c r="H14" s="277"/>
      <c r="I14" s="278"/>
    </row>
    <row r="15" spans="1:9" ht="10.5" customHeight="1" thickBot="1">
      <c r="A15" s="406"/>
      <c r="B15" s="407"/>
      <c r="C15" s="407"/>
      <c r="D15" s="407"/>
      <c r="E15" s="407"/>
      <c r="F15" s="407"/>
      <c r="G15" s="407"/>
      <c r="H15" s="407"/>
      <c r="I15" s="408"/>
    </row>
    <row r="16" spans="1:9" ht="20.25">
      <c r="A16" s="437" t="s">
        <v>824</v>
      </c>
      <c r="B16" s="438"/>
      <c r="C16" s="438"/>
      <c r="D16" s="438"/>
      <c r="E16" s="438"/>
      <c r="F16" s="438"/>
      <c r="G16" s="438"/>
      <c r="H16" s="438"/>
      <c r="I16" s="439"/>
    </row>
    <row r="17" spans="1:9" s="276" customFormat="1" ht="15">
      <c r="A17" s="419" t="s">
        <v>813</v>
      </c>
      <c r="B17" s="420"/>
      <c r="C17" s="420"/>
      <c r="D17" s="420" t="s">
        <v>814</v>
      </c>
      <c r="E17" s="420"/>
      <c r="F17" s="420"/>
      <c r="G17" s="420"/>
      <c r="H17" s="420" t="s">
        <v>815</v>
      </c>
      <c r="I17" s="421"/>
    </row>
    <row r="18" spans="1:9" s="276" customFormat="1" ht="15">
      <c r="A18" s="440"/>
      <c r="B18" s="441"/>
      <c r="C18" s="441"/>
      <c r="D18" s="441"/>
      <c r="E18" s="441"/>
      <c r="F18" s="441"/>
      <c r="G18" s="441"/>
      <c r="H18" s="441"/>
      <c r="I18" s="442"/>
    </row>
    <row r="19" spans="1:9" s="276" customFormat="1" ht="15">
      <c r="A19" s="440"/>
      <c r="B19" s="441"/>
      <c r="C19" s="441"/>
      <c r="D19" s="441"/>
      <c r="E19" s="441"/>
      <c r="F19" s="441"/>
      <c r="G19" s="441"/>
      <c r="H19" s="441"/>
      <c r="I19" s="442"/>
    </row>
    <row r="20" spans="1:9" s="276" customFormat="1" ht="15">
      <c r="A20" s="440"/>
      <c r="B20" s="441"/>
      <c r="C20" s="441"/>
      <c r="D20" s="441"/>
      <c r="E20" s="441"/>
      <c r="F20" s="441"/>
      <c r="G20" s="441"/>
      <c r="H20" s="441"/>
      <c r="I20" s="442"/>
    </row>
    <row r="21" spans="1:9" s="276" customFormat="1" ht="15">
      <c r="A21" s="440"/>
      <c r="B21" s="441"/>
      <c r="C21" s="441"/>
      <c r="D21" s="441"/>
      <c r="E21" s="441"/>
      <c r="F21" s="441"/>
      <c r="G21" s="441"/>
      <c r="H21" s="441"/>
      <c r="I21" s="442"/>
    </row>
    <row r="22" spans="1:9" s="276" customFormat="1" ht="15.75" thickBot="1">
      <c r="A22" s="443"/>
      <c r="B22" s="444"/>
      <c r="C22" s="444"/>
      <c r="D22" s="444"/>
      <c r="E22" s="444"/>
      <c r="F22" s="444"/>
      <c r="G22" s="444"/>
      <c r="H22" s="444"/>
      <c r="I22" s="445"/>
    </row>
    <row r="23" spans="1:9" ht="13.5" customHeight="1" thickBot="1">
      <c r="A23" s="446"/>
      <c r="B23" s="447"/>
      <c r="C23" s="447"/>
      <c r="D23" s="447"/>
      <c r="E23" s="447"/>
      <c r="F23" s="447"/>
      <c r="G23" s="447"/>
      <c r="H23" s="447"/>
      <c r="I23" s="448"/>
    </row>
    <row r="24" spans="1:9" s="276" customFormat="1" ht="16.5" thickBot="1">
      <c r="A24" s="449" t="s">
        <v>816</v>
      </c>
      <c r="B24" s="450"/>
      <c r="C24" s="450"/>
      <c r="D24" s="451"/>
      <c r="E24" s="452"/>
      <c r="F24" s="450" t="s">
        <v>817</v>
      </c>
      <c r="G24" s="450"/>
      <c r="H24" s="450"/>
      <c r="I24" s="386"/>
    </row>
    <row r="25" spans="1:9" ht="13.5" thickBot="1">
      <c r="A25" s="406"/>
      <c r="B25" s="407"/>
      <c r="C25" s="407"/>
      <c r="D25" s="407"/>
      <c r="E25" s="407"/>
      <c r="F25" s="407"/>
      <c r="G25" s="407"/>
      <c r="H25" s="407"/>
      <c r="I25" s="408"/>
    </row>
    <row r="26" spans="1:9" s="275" customFormat="1" ht="20.25">
      <c r="A26" s="437" t="s">
        <v>818</v>
      </c>
      <c r="B26" s="438"/>
      <c r="C26" s="438"/>
      <c r="D26" s="438"/>
      <c r="E26" s="438"/>
      <c r="F26" s="438"/>
      <c r="G26" s="438"/>
      <c r="H26" s="438"/>
      <c r="I26" s="439"/>
    </row>
    <row r="27" spans="1:9" s="276" customFormat="1" ht="15">
      <c r="A27" s="419" t="s">
        <v>819</v>
      </c>
      <c r="B27" s="420"/>
      <c r="C27" s="420"/>
      <c r="D27" s="420"/>
      <c r="E27" s="420" t="s">
        <v>820</v>
      </c>
      <c r="F27" s="420"/>
      <c r="G27" s="420"/>
      <c r="H27" s="420" t="s">
        <v>274</v>
      </c>
      <c r="I27" s="421"/>
    </row>
    <row r="28" spans="1:9" s="276" customFormat="1" ht="15">
      <c r="A28" s="422"/>
      <c r="B28" s="423"/>
      <c r="C28" s="423"/>
      <c r="D28" s="424"/>
      <c r="E28" s="431" t="str">
        <f>'C Rep.'!AF65</f>
        <v/>
      </c>
      <c r="F28" s="431"/>
      <c r="G28" s="431"/>
      <c r="H28" s="433" t="str">
        <f>IF(E28="","",IF(E28&gt;=90%,"A",IF(E28&gt;=80%,"B","C")))</f>
        <v/>
      </c>
      <c r="I28" s="434"/>
    </row>
    <row r="29" spans="1:9" s="276" customFormat="1" ht="15">
      <c r="A29" s="425"/>
      <c r="B29" s="426"/>
      <c r="C29" s="426"/>
      <c r="D29" s="427"/>
      <c r="E29" s="431"/>
      <c r="F29" s="431"/>
      <c r="G29" s="431"/>
      <c r="H29" s="433"/>
      <c r="I29" s="434"/>
    </row>
    <row r="30" spans="1:9" s="276" customFormat="1" ht="15">
      <c r="A30" s="425"/>
      <c r="B30" s="426"/>
      <c r="C30" s="426"/>
      <c r="D30" s="427"/>
      <c r="E30" s="431"/>
      <c r="F30" s="431"/>
      <c r="G30" s="431"/>
      <c r="H30" s="433"/>
      <c r="I30" s="434"/>
    </row>
    <row r="31" spans="1:9" s="276" customFormat="1" ht="15">
      <c r="A31" s="425"/>
      <c r="B31" s="426"/>
      <c r="C31" s="426"/>
      <c r="D31" s="427"/>
      <c r="E31" s="431"/>
      <c r="F31" s="431"/>
      <c r="G31" s="431"/>
      <c r="H31" s="433"/>
      <c r="I31" s="434"/>
    </row>
    <row r="32" spans="1:9" ht="13.5" thickBot="1">
      <c r="A32" s="428"/>
      <c r="B32" s="429"/>
      <c r="C32" s="429"/>
      <c r="D32" s="430"/>
      <c r="E32" s="432"/>
      <c r="F32" s="432"/>
      <c r="G32" s="432"/>
      <c r="H32" s="435"/>
      <c r="I32" s="436"/>
    </row>
    <row r="33" spans="1:9" ht="13.5" customHeight="1" thickBot="1">
      <c r="A33" s="302"/>
      <c r="B33" s="301"/>
      <c r="C33" s="301"/>
      <c r="D33" s="301"/>
      <c r="E33" s="279"/>
      <c r="F33" s="279"/>
      <c r="G33" s="279"/>
      <c r="H33" s="280"/>
      <c r="I33" s="281"/>
    </row>
    <row r="34" spans="1:9" ht="16.5" customHeight="1" thickBot="1">
      <c r="A34" s="402" t="s">
        <v>821</v>
      </c>
      <c r="B34" s="403"/>
      <c r="C34" s="404"/>
      <c r="D34" s="405"/>
      <c r="E34" s="279"/>
      <c r="F34" s="279"/>
      <c r="G34" s="279"/>
      <c r="H34" s="280"/>
      <c r="I34" s="281"/>
    </row>
    <row r="35" spans="1:9" ht="13.5" thickBot="1">
      <c r="A35" s="406"/>
      <c r="B35" s="407"/>
      <c r="C35" s="407"/>
      <c r="D35" s="407"/>
      <c r="E35" s="407"/>
      <c r="F35" s="407"/>
      <c r="G35" s="407"/>
      <c r="H35" s="407"/>
      <c r="I35" s="408"/>
    </row>
    <row r="36" spans="1:9" ht="27" customHeight="1">
      <c r="A36" s="409" t="s">
        <v>822</v>
      </c>
      <c r="B36" s="410"/>
      <c r="C36" s="411"/>
      <c r="D36" s="412"/>
      <c r="E36" s="413"/>
      <c r="F36" s="413"/>
      <c r="G36" s="414"/>
      <c r="H36" s="357" t="s">
        <v>99</v>
      </c>
      <c r="I36" s="387"/>
    </row>
    <row r="37" spans="1:9" ht="21" customHeight="1">
      <c r="A37" s="356" t="s">
        <v>823</v>
      </c>
      <c r="B37" s="415"/>
      <c r="C37" s="416"/>
      <c r="D37" s="355"/>
      <c r="E37" s="354" t="s">
        <v>870</v>
      </c>
      <c r="F37" s="417"/>
      <c r="G37" s="417"/>
      <c r="H37" s="417"/>
      <c r="I37" s="418"/>
    </row>
    <row r="38" spans="1:9" ht="26.25" customHeight="1" thickBot="1">
      <c r="A38" s="398" t="s">
        <v>293</v>
      </c>
      <c r="B38" s="399"/>
      <c r="C38" s="400"/>
      <c r="D38" s="401"/>
      <c r="E38" s="401"/>
      <c r="F38" s="401"/>
      <c r="G38" s="401"/>
      <c r="H38" s="358" t="s">
        <v>99</v>
      </c>
      <c r="I38" s="388"/>
    </row>
    <row r="39" spans="1:9" ht="13.5" thickBot="1">
      <c r="A39" s="282"/>
      <c r="B39" s="283"/>
      <c r="C39" s="283"/>
      <c r="D39" s="283"/>
      <c r="E39" s="283"/>
      <c r="F39" s="283"/>
      <c r="G39" s="283"/>
      <c r="H39" s="283"/>
      <c r="I39" s="284"/>
    </row>
  </sheetData>
  <sheetProtection password="C5CA" sheet="1" objects="1" scenarios="1" formatCells="0" selectLockedCells="1"/>
  <mergeCells count="67">
    <mergeCell ref="A9:B9"/>
    <mergeCell ref="C9:I9"/>
    <mergeCell ref="B1:H1"/>
    <mergeCell ref="B2:H2"/>
    <mergeCell ref="B3:H3"/>
    <mergeCell ref="A4:B4"/>
    <mergeCell ref="C4:I4"/>
    <mergeCell ref="A5:B5"/>
    <mergeCell ref="C5:E5"/>
    <mergeCell ref="F5:G5"/>
    <mergeCell ref="H5:I5"/>
    <mergeCell ref="A6:B6"/>
    <mergeCell ref="C6:I6"/>
    <mergeCell ref="A7:B7"/>
    <mergeCell ref="C7:I7"/>
    <mergeCell ref="A8:I8"/>
    <mergeCell ref="A16:I16"/>
    <mergeCell ref="A10:B10"/>
    <mergeCell ref="C10:I10"/>
    <mergeCell ref="A11:B11"/>
    <mergeCell ref="C11:I11"/>
    <mergeCell ref="A12:B12"/>
    <mergeCell ref="C12:I12"/>
    <mergeCell ref="A13:B13"/>
    <mergeCell ref="C13:G13"/>
    <mergeCell ref="A14:B14"/>
    <mergeCell ref="C14:G14"/>
    <mergeCell ref="A15:I15"/>
    <mergeCell ref="A17:C17"/>
    <mergeCell ref="D17:G17"/>
    <mergeCell ref="H17:I17"/>
    <mergeCell ref="A18:C18"/>
    <mergeCell ref="D18:G18"/>
    <mergeCell ref="H18:I18"/>
    <mergeCell ref="A19:C19"/>
    <mergeCell ref="D19:G19"/>
    <mergeCell ref="H19:I19"/>
    <mergeCell ref="A20:C20"/>
    <mergeCell ref="D20:G20"/>
    <mergeCell ref="H20:I20"/>
    <mergeCell ref="A26:I26"/>
    <mergeCell ref="A21:C21"/>
    <mergeCell ref="D21:G21"/>
    <mergeCell ref="H21:I21"/>
    <mergeCell ref="A22:C22"/>
    <mergeCell ref="D22:G22"/>
    <mergeCell ref="H22:I22"/>
    <mergeCell ref="A23:I23"/>
    <mergeCell ref="A24:C24"/>
    <mergeCell ref="D24:E24"/>
    <mergeCell ref="F24:H24"/>
    <mergeCell ref="A25:I25"/>
    <mergeCell ref="A27:D27"/>
    <mergeCell ref="E27:G27"/>
    <mergeCell ref="H27:I27"/>
    <mergeCell ref="A28:D32"/>
    <mergeCell ref="E28:G32"/>
    <mergeCell ref="H28:I32"/>
    <mergeCell ref="A38:C38"/>
    <mergeCell ref="D38:G38"/>
    <mergeCell ref="A34:B34"/>
    <mergeCell ref="C34:D34"/>
    <mergeCell ref="A35:I35"/>
    <mergeCell ref="A36:C36"/>
    <mergeCell ref="D36:G36"/>
    <mergeCell ref="B37:C37"/>
    <mergeCell ref="F37:I37"/>
  </mergeCells>
  <pageMargins left="0.48" right="0.49" top="0.57999999999999996" bottom="0.55000000000000004" header="0.3" footer="0.3"/>
  <pageSetup scale="94" orientation="portrait" r:id="rId1"/>
  <headerFooter>
    <oddFooter xml:space="preserve">&amp;LISQ-004-FO
&amp;CRev: A
&amp;"Arial,Italic"Copies must be verified for current revision. &amp;"Arial,Regular"      &amp;RDate: 11/01/2012
</oddFooter>
  </headerFooter>
  <drawing r:id="rId2"/>
</worksheet>
</file>

<file path=xl/worksheets/sheet3.xml><?xml version="1.0" encoding="utf-8"?>
<worksheet xmlns="http://schemas.openxmlformats.org/spreadsheetml/2006/main" xmlns:r="http://schemas.openxmlformats.org/officeDocument/2006/relationships">
  <sheetPr codeName="Sheet1"/>
  <dimension ref="A1:J40"/>
  <sheetViews>
    <sheetView showGridLines="0" zoomScale="120" zoomScaleNormal="120" workbookViewId="0">
      <selection activeCell="K1" sqref="K1"/>
    </sheetView>
  </sheetViews>
  <sheetFormatPr defaultRowHeight="12.75"/>
  <cols>
    <col min="1" max="1" width="3.5703125" style="188" customWidth="1"/>
    <col min="2" max="2" width="11.5703125" style="188" customWidth="1"/>
    <col min="3" max="3" width="11" style="188" customWidth="1"/>
    <col min="4" max="4" width="10.42578125" style="188" customWidth="1"/>
    <col min="5" max="6" width="9.140625" style="188"/>
    <col min="7" max="7" width="8.5703125" style="188" customWidth="1"/>
    <col min="8" max="8" width="8" style="188" customWidth="1"/>
    <col min="9" max="9" width="15" style="188" customWidth="1"/>
    <col min="10" max="10" width="17.140625" style="188" customWidth="1"/>
    <col min="11" max="11" width="10.5703125" style="188" customWidth="1"/>
    <col min="12" max="16384" width="9.140625" style="188"/>
  </cols>
  <sheetData>
    <row r="1" spans="1:10" ht="64.5" customHeight="1">
      <c r="A1" s="364"/>
      <c r="B1" s="365"/>
      <c r="C1" s="494"/>
      <c r="D1" s="494"/>
      <c r="E1" s="494"/>
      <c r="F1" s="494"/>
      <c r="G1" s="494"/>
      <c r="H1" s="494"/>
      <c r="I1" s="494"/>
      <c r="J1" s="366"/>
    </row>
    <row r="2" spans="1:10" s="275" customFormat="1" ht="20.25">
      <c r="A2" s="367"/>
      <c r="B2" s="362"/>
      <c r="C2" s="460" t="s">
        <v>826</v>
      </c>
      <c r="D2" s="460"/>
      <c r="E2" s="460"/>
      <c r="F2" s="460"/>
      <c r="G2" s="460"/>
      <c r="H2" s="460"/>
      <c r="I2" s="460"/>
      <c r="J2" s="368"/>
    </row>
    <row r="3" spans="1:10" s="275" customFormat="1" ht="20.25">
      <c r="A3" s="367"/>
      <c r="B3" s="362"/>
      <c r="C3" s="461" t="s">
        <v>377</v>
      </c>
      <c r="D3" s="461"/>
      <c r="E3" s="461"/>
      <c r="F3" s="461"/>
      <c r="G3" s="461"/>
      <c r="H3" s="461"/>
      <c r="I3" s="461"/>
      <c r="J3" s="368"/>
    </row>
    <row r="4" spans="1:10" s="275" customFormat="1" ht="10.5" customHeight="1">
      <c r="A4" s="367"/>
      <c r="B4" s="362"/>
      <c r="C4" s="360"/>
      <c r="D4" s="360"/>
      <c r="E4" s="360"/>
      <c r="F4" s="360"/>
      <c r="G4" s="360"/>
      <c r="H4" s="360"/>
      <c r="I4" s="360"/>
      <c r="J4" s="368"/>
    </row>
    <row r="5" spans="1:10" s="275" customFormat="1" ht="20.25">
      <c r="A5" s="367"/>
      <c r="B5" s="362"/>
      <c r="C5" s="360"/>
      <c r="D5" s="360"/>
      <c r="E5" s="360"/>
      <c r="F5" s="360"/>
      <c r="G5" s="360"/>
      <c r="H5" s="502"/>
      <c r="I5" s="502"/>
      <c r="J5" s="368"/>
    </row>
    <row r="6" spans="1:10" s="275" customFormat="1" ht="8.25" customHeight="1" thickBot="1">
      <c r="A6" s="495"/>
      <c r="B6" s="496"/>
      <c r="C6" s="496"/>
      <c r="D6" s="376"/>
      <c r="E6" s="376"/>
      <c r="F6" s="376"/>
      <c r="G6" s="376"/>
      <c r="H6" s="376"/>
      <c r="I6" s="376"/>
      <c r="J6" s="377"/>
    </row>
    <row r="7" spans="1:10" s="275" customFormat="1" ht="18" customHeight="1" thickBot="1">
      <c r="A7" s="467" t="s">
        <v>803</v>
      </c>
      <c r="B7" s="497"/>
      <c r="C7" s="467"/>
      <c r="D7" s="498" t="str">
        <f>IF(Cover!C5="","",Cover!C5)</f>
        <v/>
      </c>
      <c r="E7" s="499"/>
      <c r="F7" s="500"/>
      <c r="G7" s="467" t="s">
        <v>293</v>
      </c>
      <c r="H7" s="467"/>
      <c r="I7" s="501" t="str">
        <f>IF(Cover!H5="","",Cover!H5)</f>
        <v/>
      </c>
      <c r="J7" s="501"/>
    </row>
    <row r="8" spans="1:10" ht="20.25">
      <c r="A8" s="492" t="s">
        <v>806</v>
      </c>
      <c r="B8" s="480"/>
      <c r="C8" s="480"/>
      <c r="D8" s="480"/>
      <c r="E8" s="480"/>
      <c r="F8" s="480"/>
      <c r="G8" s="480"/>
      <c r="H8" s="480"/>
      <c r="I8" s="480"/>
      <c r="J8" s="493"/>
    </row>
    <row r="9" spans="1:10" s="276" customFormat="1" ht="15">
      <c r="A9" s="485" t="s">
        <v>807</v>
      </c>
      <c r="B9" s="486"/>
      <c r="C9" s="454"/>
      <c r="D9" s="487" t="str">
        <f>IF(Cover!C9="","",Cover!C9)</f>
        <v/>
      </c>
      <c r="E9" s="487"/>
      <c r="F9" s="487"/>
      <c r="G9" s="487"/>
      <c r="H9" s="487"/>
      <c r="I9" s="487"/>
      <c r="J9" s="488"/>
    </row>
    <row r="10" spans="1:10" s="276" customFormat="1" ht="15">
      <c r="A10" s="485" t="s">
        <v>808</v>
      </c>
      <c r="B10" s="486"/>
      <c r="C10" s="454"/>
      <c r="D10" s="487" t="str">
        <f>IF(Cover!C10="","",Cover!C10)</f>
        <v/>
      </c>
      <c r="E10" s="487"/>
      <c r="F10" s="487"/>
      <c r="G10" s="487"/>
      <c r="H10" s="487"/>
      <c r="I10" s="487"/>
      <c r="J10" s="488"/>
    </row>
    <row r="11" spans="1:10" s="276" customFormat="1" ht="15">
      <c r="A11" s="485" t="s">
        <v>810</v>
      </c>
      <c r="B11" s="486"/>
      <c r="C11" s="454"/>
      <c r="D11" s="487" t="str">
        <f>IF(Cover!C13="","",Cover!C13)</f>
        <v/>
      </c>
      <c r="E11" s="487"/>
      <c r="F11" s="487"/>
      <c r="G11" s="487"/>
      <c r="H11" s="487"/>
      <c r="I11" s="354" t="s">
        <v>811</v>
      </c>
      <c r="J11" s="378" t="str">
        <f>IF(Cover!I13="","",Cover!I13)</f>
        <v/>
      </c>
    </row>
    <row r="12" spans="1:10" s="276" customFormat="1" ht="15">
      <c r="A12" s="369"/>
      <c r="B12" s="359"/>
      <c r="C12" s="359"/>
      <c r="D12" s="379"/>
      <c r="E12" s="379"/>
      <c r="F12" s="379"/>
      <c r="G12" s="379"/>
      <c r="H12" s="379"/>
      <c r="I12" s="375"/>
      <c r="J12" s="380"/>
    </row>
    <row r="13" spans="1:10" ht="13.5" thickBot="1">
      <c r="A13" s="381"/>
      <c r="B13" s="382"/>
      <c r="C13" s="382"/>
      <c r="D13" s="382"/>
      <c r="E13" s="382"/>
      <c r="F13" s="382"/>
      <c r="G13" s="382"/>
      <c r="H13" s="382"/>
      <c r="I13" s="382"/>
      <c r="J13" s="383"/>
    </row>
    <row r="14" spans="1:10">
      <c r="A14" s="372"/>
      <c r="B14" s="370"/>
      <c r="C14" s="361"/>
      <c r="D14" s="361"/>
      <c r="E14" s="361"/>
      <c r="F14" s="361"/>
      <c r="G14" s="361"/>
      <c r="H14" s="361"/>
      <c r="I14" s="361"/>
      <c r="J14" s="371"/>
    </row>
    <row r="15" spans="1:10" ht="13.5" thickBot="1">
      <c r="A15" s="372"/>
      <c r="B15" s="490" t="s">
        <v>896</v>
      </c>
      <c r="C15" s="490"/>
      <c r="D15" s="490"/>
      <c r="E15" s="489" t="s">
        <v>897</v>
      </c>
      <c r="F15" s="489"/>
      <c r="G15" s="489" t="s">
        <v>898</v>
      </c>
      <c r="H15" s="489"/>
      <c r="I15" s="489" t="s">
        <v>899</v>
      </c>
      <c r="J15" s="491"/>
    </row>
    <row r="16" spans="1:10" s="363" customFormat="1" ht="17.25" customHeight="1" thickBot="1">
      <c r="A16" s="373" t="s">
        <v>871</v>
      </c>
      <c r="B16" s="389"/>
      <c r="C16" s="391"/>
      <c r="D16" s="391"/>
      <c r="E16" s="483"/>
      <c r="F16" s="483"/>
      <c r="G16" s="483"/>
      <c r="H16" s="483"/>
      <c r="I16" s="483"/>
      <c r="J16" s="484"/>
    </row>
    <row r="17" spans="1:10" s="363" customFormat="1" ht="17.25" customHeight="1" thickBot="1">
      <c r="A17" s="373" t="s">
        <v>872</v>
      </c>
      <c r="B17" s="390"/>
      <c r="C17" s="391"/>
      <c r="D17" s="391"/>
      <c r="E17" s="483"/>
      <c r="F17" s="483"/>
      <c r="G17" s="483"/>
      <c r="H17" s="483"/>
      <c r="I17" s="483"/>
      <c r="J17" s="484"/>
    </row>
    <row r="18" spans="1:10" s="363" customFormat="1" ht="17.25" customHeight="1" thickBot="1">
      <c r="A18" s="373" t="s">
        <v>873</v>
      </c>
      <c r="B18" s="390"/>
      <c r="C18" s="391"/>
      <c r="D18" s="391"/>
      <c r="E18" s="483"/>
      <c r="F18" s="483"/>
      <c r="G18" s="483"/>
      <c r="H18" s="483"/>
      <c r="I18" s="483"/>
      <c r="J18" s="484"/>
    </row>
    <row r="19" spans="1:10" s="363" customFormat="1" ht="17.25" customHeight="1" thickBot="1">
      <c r="A19" s="373" t="s">
        <v>874</v>
      </c>
      <c r="B19" s="390"/>
      <c r="C19" s="391"/>
      <c r="D19" s="391"/>
      <c r="E19" s="483"/>
      <c r="F19" s="483"/>
      <c r="G19" s="483"/>
      <c r="H19" s="483"/>
      <c r="I19" s="483"/>
      <c r="J19" s="484"/>
    </row>
    <row r="20" spans="1:10" s="363" customFormat="1" ht="17.25" customHeight="1" thickBot="1">
      <c r="A20" s="373" t="s">
        <v>875</v>
      </c>
      <c r="B20" s="390"/>
      <c r="C20" s="391"/>
      <c r="D20" s="391"/>
      <c r="E20" s="483"/>
      <c r="F20" s="483"/>
      <c r="G20" s="483"/>
      <c r="H20" s="483"/>
      <c r="I20" s="483"/>
      <c r="J20" s="484"/>
    </row>
    <row r="21" spans="1:10" s="363" customFormat="1" ht="17.25" customHeight="1" thickBot="1">
      <c r="A21" s="373" t="s">
        <v>876</v>
      </c>
      <c r="B21" s="390"/>
      <c r="C21" s="391"/>
      <c r="D21" s="391"/>
      <c r="E21" s="483"/>
      <c r="F21" s="483"/>
      <c r="G21" s="483"/>
      <c r="H21" s="483"/>
      <c r="I21" s="483"/>
      <c r="J21" s="484"/>
    </row>
    <row r="22" spans="1:10" s="363" customFormat="1" ht="17.25" customHeight="1" thickBot="1">
      <c r="A22" s="373" t="s">
        <v>877</v>
      </c>
      <c r="B22" s="389"/>
      <c r="C22" s="391"/>
      <c r="D22" s="391"/>
      <c r="E22" s="483"/>
      <c r="F22" s="483"/>
      <c r="G22" s="483"/>
      <c r="H22" s="483"/>
      <c r="I22" s="483"/>
      <c r="J22" s="484"/>
    </row>
    <row r="23" spans="1:10" s="363" customFormat="1" ht="17.25" customHeight="1" thickBot="1">
      <c r="A23" s="373" t="s">
        <v>878</v>
      </c>
      <c r="B23" s="390"/>
      <c r="C23" s="391"/>
      <c r="D23" s="391"/>
      <c r="E23" s="483"/>
      <c r="F23" s="483"/>
      <c r="G23" s="483"/>
      <c r="H23" s="483"/>
      <c r="I23" s="483"/>
      <c r="J23" s="484"/>
    </row>
    <row r="24" spans="1:10" s="363" customFormat="1" ht="17.25" customHeight="1" thickBot="1">
      <c r="A24" s="373" t="s">
        <v>879</v>
      </c>
      <c r="B24" s="390"/>
      <c r="C24" s="391"/>
      <c r="D24" s="391"/>
      <c r="E24" s="483"/>
      <c r="F24" s="483"/>
      <c r="G24" s="483"/>
      <c r="H24" s="483"/>
      <c r="I24" s="483"/>
      <c r="J24" s="484"/>
    </row>
    <row r="25" spans="1:10" s="363" customFormat="1" ht="17.25" customHeight="1" thickBot="1">
      <c r="A25" s="373" t="s">
        <v>880</v>
      </c>
      <c r="B25" s="390"/>
      <c r="C25" s="391"/>
      <c r="D25" s="391"/>
      <c r="E25" s="483"/>
      <c r="F25" s="483"/>
      <c r="G25" s="483"/>
      <c r="H25" s="483"/>
      <c r="I25" s="483"/>
      <c r="J25" s="484"/>
    </row>
    <row r="26" spans="1:10" s="363" customFormat="1" ht="17.25" customHeight="1" thickBot="1">
      <c r="A26" s="373" t="s">
        <v>881</v>
      </c>
      <c r="B26" s="390"/>
      <c r="C26" s="391"/>
      <c r="D26" s="391"/>
      <c r="E26" s="483"/>
      <c r="F26" s="483"/>
      <c r="G26" s="483"/>
      <c r="H26" s="483"/>
      <c r="I26" s="483"/>
      <c r="J26" s="484"/>
    </row>
    <row r="27" spans="1:10" s="363" customFormat="1" ht="17.25" customHeight="1" thickBot="1">
      <c r="A27" s="373" t="s">
        <v>882</v>
      </c>
      <c r="B27" s="390"/>
      <c r="C27" s="391"/>
      <c r="D27" s="391"/>
      <c r="E27" s="483"/>
      <c r="F27" s="483"/>
      <c r="G27" s="483"/>
      <c r="H27" s="483"/>
      <c r="I27" s="483"/>
      <c r="J27" s="484"/>
    </row>
    <row r="28" spans="1:10" s="363" customFormat="1" ht="17.25" customHeight="1" thickBot="1">
      <c r="A28" s="373" t="s">
        <v>883</v>
      </c>
      <c r="B28" s="390"/>
      <c r="C28" s="391"/>
      <c r="D28" s="391"/>
      <c r="E28" s="483"/>
      <c r="F28" s="483"/>
      <c r="G28" s="483"/>
      <c r="H28" s="483"/>
      <c r="I28" s="483"/>
      <c r="J28" s="484"/>
    </row>
    <row r="29" spans="1:10" s="363" customFormat="1" ht="17.25" customHeight="1" thickBot="1">
      <c r="A29" s="373" t="s">
        <v>884</v>
      </c>
      <c r="B29" s="390"/>
      <c r="C29" s="391"/>
      <c r="D29" s="391"/>
      <c r="E29" s="483"/>
      <c r="F29" s="483"/>
      <c r="G29" s="483"/>
      <c r="H29" s="483"/>
      <c r="I29" s="483"/>
      <c r="J29" s="484"/>
    </row>
    <row r="30" spans="1:10" s="363" customFormat="1" ht="17.25" customHeight="1" thickBot="1">
      <c r="A30" s="373" t="s">
        <v>885</v>
      </c>
      <c r="B30" s="389"/>
      <c r="C30" s="391"/>
      <c r="D30" s="391"/>
      <c r="E30" s="483"/>
      <c r="F30" s="483"/>
      <c r="G30" s="483"/>
      <c r="H30" s="483"/>
      <c r="I30" s="483"/>
      <c r="J30" s="484"/>
    </row>
    <row r="31" spans="1:10" s="363" customFormat="1" ht="17.25" customHeight="1" thickBot="1">
      <c r="A31" s="373" t="s">
        <v>894</v>
      </c>
      <c r="B31" s="390"/>
      <c r="C31" s="391"/>
      <c r="D31" s="391"/>
      <c r="E31" s="483"/>
      <c r="F31" s="483"/>
      <c r="G31" s="483"/>
      <c r="H31" s="483"/>
      <c r="I31" s="483"/>
      <c r="J31" s="484"/>
    </row>
    <row r="32" spans="1:10" s="363" customFormat="1" ht="17.25" customHeight="1" thickBot="1">
      <c r="A32" s="373" t="s">
        <v>886</v>
      </c>
      <c r="B32" s="390"/>
      <c r="C32" s="391"/>
      <c r="D32" s="391"/>
      <c r="E32" s="483"/>
      <c r="F32" s="483"/>
      <c r="G32" s="483"/>
      <c r="H32" s="483"/>
      <c r="I32" s="483"/>
      <c r="J32" s="484"/>
    </row>
    <row r="33" spans="1:10" s="363" customFormat="1" ht="17.25" customHeight="1" thickBot="1">
      <c r="A33" s="373" t="s">
        <v>887</v>
      </c>
      <c r="B33" s="390"/>
      <c r="C33" s="391"/>
      <c r="D33" s="391"/>
      <c r="E33" s="483"/>
      <c r="F33" s="483"/>
      <c r="G33" s="483"/>
      <c r="H33" s="483"/>
      <c r="I33" s="483"/>
      <c r="J33" s="484"/>
    </row>
    <row r="34" spans="1:10" s="363" customFormat="1" ht="17.25" customHeight="1" thickBot="1">
      <c r="A34" s="373" t="s">
        <v>888</v>
      </c>
      <c r="B34" s="390"/>
      <c r="C34" s="391"/>
      <c r="D34" s="391"/>
      <c r="E34" s="483"/>
      <c r="F34" s="483"/>
      <c r="G34" s="483"/>
      <c r="H34" s="483"/>
      <c r="I34" s="483"/>
      <c r="J34" s="484"/>
    </row>
    <row r="35" spans="1:10" s="363" customFormat="1" ht="17.25" customHeight="1" thickBot="1">
      <c r="A35" s="373" t="s">
        <v>889</v>
      </c>
      <c r="B35" s="390"/>
      <c r="C35" s="391"/>
      <c r="D35" s="391"/>
      <c r="E35" s="483"/>
      <c r="F35" s="483"/>
      <c r="G35" s="483"/>
      <c r="H35" s="483"/>
      <c r="I35" s="483"/>
      <c r="J35" s="484"/>
    </row>
    <row r="36" spans="1:10" s="363" customFormat="1" ht="17.25" customHeight="1" thickBot="1">
      <c r="A36" s="373" t="s">
        <v>890</v>
      </c>
      <c r="B36" s="390"/>
      <c r="C36" s="391"/>
      <c r="D36" s="391"/>
      <c r="E36" s="483"/>
      <c r="F36" s="483"/>
      <c r="G36" s="483"/>
      <c r="H36" s="483"/>
      <c r="I36" s="483"/>
      <c r="J36" s="484"/>
    </row>
    <row r="37" spans="1:10" s="363" customFormat="1" ht="17.25" customHeight="1" thickBot="1">
      <c r="A37" s="373" t="s">
        <v>891</v>
      </c>
      <c r="B37" s="390"/>
      <c r="C37" s="391"/>
      <c r="D37" s="391"/>
      <c r="E37" s="483"/>
      <c r="F37" s="483"/>
      <c r="G37" s="483"/>
      <c r="H37" s="483"/>
      <c r="I37" s="483"/>
      <c r="J37" s="484"/>
    </row>
    <row r="38" spans="1:10" s="363" customFormat="1" ht="17.25" customHeight="1" thickBot="1">
      <c r="A38" s="373" t="s">
        <v>892</v>
      </c>
      <c r="B38" s="390"/>
      <c r="C38" s="391"/>
      <c r="D38" s="391"/>
      <c r="E38" s="483"/>
      <c r="F38" s="483"/>
      <c r="G38" s="483"/>
      <c r="H38" s="483"/>
      <c r="I38" s="483"/>
      <c r="J38" s="484"/>
    </row>
    <row r="39" spans="1:10" s="363" customFormat="1" ht="17.25" customHeight="1" thickBot="1">
      <c r="A39" s="373" t="s">
        <v>893</v>
      </c>
      <c r="B39" s="390"/>
      <c r="C39" s="391"/>
      <c r="D39" s="391"/>
      <c r="E39" s="483"/>
      <c r="F39" s="483"/>
      <c r="G39" s="483"/>
      <c r="H39" s="483"/>
      <c r="I39" s="483"/>
      <c r="J39" s="484"/>
    </row>
    <row r="40" spans="1:10" s="363" customFormat="1" ht="17.25" customHeight="1">
      <c r="A40" s="374" t="s">
        <v>895</v>
      </c>
      <c r="B40" s="482"/>
      <c r="C40" s="482"/>
      <c r="D40" s="482"/>
      <c r="E40" s="413"/>
      <c r="F40" s="413"/>
      <c r="G40" s="413"/>
      <c r="H40" s="413"/>
      <c r="I40" s="413"/>
      <c r="J40" s="414"/>
    </row>
  </sheetData>
  <sheetProtection password="C5CA" sheet="1" objects="1" scenarios="1" formatCells="0" selectLockedCells="1"/>
  <mergeCells count="96">
    <mergeCell ref="A8:J8"/>
    <mergeCell ref="A9:C9"/>
    <mergeCell ref="D9:J9"/>
    <mergeCell ref="C1:I1"/>
    <mergeCell ref="C2:I2"/>
    <mergeCell ref="C3:I3"/>
    <mergeCell ref="A6:C6"/>
    <mergeCell ref="A7:C7"/>
    <mergeCell ref="D7:F7"/>
    <mergeCell ref="G7:H7"/>
    <mergeCell ref="I7:J7"/>
    <mergeCell ref="H5:I5"/>
    <mergeCell ref="I17:J17"/>
    <mergeCell ref="E17:F17"/>
    <mergeCell ref="G17:H17"/>
    <mergeCell ref="B15:D15"/>
    <mergeCell ref="A11:C11"/>
    <mergeCell ref="D11:H11"/>
    <mergeCell ref="G15:H15"/>
    <mergeCell ref="I15:J15"/>
    <mergeCell ref="E16:F16"/>
    <mergeCell ref="G16:H16"/>
    <mergeCell ref="I16:J16"/>
    <mergeCell ref="A10:C10"/>
    <mergeCell ref="D10:J10"/>
    <mergeCell ref="E27:F27"/>
    <mergeCell ref="G27:H27"/>
    <mergeCell ref="I27:J27"/>
    <mergeCell ref="E23:F23"/>
    <mergeCell ref="E22:F22"/>
    <mergeCell ref="G22:H22"/>
    <mergeCell ref="I22:J22"/>
    <mergeCell ref="E19:F19"/>
    <mergeCell ref="G19:H19"/>
    <mergeCell ref="E20:F20"/>
    <mergeCell ref="G20:H20"/>
    <mergeCell ref="E21:F21"/>
    <mergeCell ref="G21:H21"/>
    <mergeCell ref="E15:F15"/>
    <mergeCell ref="I20:J20"/>
    <mergeCell ref="I21:J21"/>
    <mergeCell ref="I18:J18"/>
    <mergeCell ref="I19:J19"/>
    <mergeCell ref="E18:F18"/>
    <mergeCell ref="G18:H18"/>
    <mergeCell ref="E25:F25"/>
    <mergeCell ref="G25:H25"/>
    <mergeCell ref="I25:J25"/>
    <mergeCell ref="E26:F26"/>
    <mergeCell ref="G26:H26"/>
    <mergeCell ref="I26:J26"/>
    <mergeCell ref="G23:H23"/>
    <mergeCell ref="I23:J23"/>
    <mergeCell ref="E24:F24"/>
    <mergeCell ref="G24:H24"/>
    <mergeCell ref="I24:J24"/>
    <mergeCell ref="E30:F30"/>
    <mergeCell ref="G30:H30"/>
    <mergeCell ref="I30:J30"/>
    <mergeCell ref="E31:F31"/>
    <mergeCell ref="G31:H31"/>
    <mergeCell ref="I31:J31"/>
    <mergeCell ref="E28:F28"/>
    <mergeCell ref="G28:H28"/>
    <mergeCell ref="I28:J28"/>
    <mergeCell ref="E29:F29"/>
    <mergeCell ref="G29:H29"/>
    <mergeCell ref="I29:J29"/>
    <mergeCell ref="I34:J34"/>
    <mergeCell ref="E35:F35"/>
    <mergeCell ref="G35:H35"/>
    <mergeCell ref="I35:J35"/>
    <mergeCell ref="E36:F36"/>
    <mergeCell ref="G36:H36"/>
    <mergeCell ref="I36:J36"/>
    <mergeCell ref="E34:F34"/>
    <mergeCell ref="G34:H34"/>
    <mergeCell ref="E32:F32"/>
    <mergeCell ref="G32:H32"/>
    <mergeCell ref="I32:J32"/>
    <mergeCell ref="E33:F33"/>
    <mergeCell ref="G33:H33"/>
    <mergeCell ref="I33:J33"/>
    <mergeCell ref="B40:D40"/>
    <mergeCell ref="E37:F37"/>
    <mergeCell ref="G37:H37"/>
    <mergeCell ref="I37:J37"/>
    <mergeCell ref="E38:F38"/>
    <mergeCell ref="G38:H38"/>
    <mergeCell ref="I38:J38"/>
    <mergeCell ref="E39:F39"/>
    <mergeCell ref="G39:H39"/>
    <mergeCell ref="I39:J39"/>
    <mergeCell ref="E40:F40"/>
    <mergeCell ref="G40:H40"/>
    <mergeCell ref="I40:J40"/>
  </mergeCells>
  <printOptions horizontalCentered="1" verticalCentered="1"/>
  <pageMargins left="0.48" right="0.49" top="0.57999999999999996" bottom="0.55000000000000004" header="0.3" footer="0.3"/>
  <pageSetup scale="94" orientation="portrait" r:id="rId1"/>
  <headerFooter>
    <oddFooter xml:space="preserve">&amp;LISQ-004-FO
&amp;CRev: A
&amp;"Arial,Italic"Copies must be verified for current revision. &amp;"Arial,Regular"      &amp;RDate: 11/01/2012
</oddFooter>
  </headerFooter>
  <drawing r:id="rId2"/>
  <legacyDrawing r:id="rId3"/>
  <controls>
    <control shapeId="19457" r:id="rId4" name="CheckBox1"/>
    <control shapeId="19458" r:id="rId5" name="CheckBox2"/>
  </controls>
</worksheet>
</file>

<file path=xl/worksheets/sheet4.xml><?xml version="1.0" encoding="utf-8"?>
<worksheet xmlns="http://schemas.openxmlformats.org/spreadsheetml/2006/main" xmlns:r="http://schemas.openxmlformats.org/officeDocument/2006/relationships">
  <sheetPr codeName="Plan11"/>
  <dimension ref="A1:AN28"/>
  <sheetViews>
    <sheetView topLeftCell="A3" zoomScaleNormal="100" workbookViewId="0">
      <selection activeCell="E18" sqref="E18:O18"/>
    </sheetView>
  </sheetViews>
  <sheetFormatPr defaultRowHeight="12.75"/>
  <cols>
    <col min="1" max="1" width="1.42578125" style="16" customWidth="1"/>
    <col min="2" max="3" width="4.5703125" style="16" customWidth="1"/>
    <col min="4" max="4" width="1.85546875" style="16" customWidth="1"/>
    <col min="5" max="5" width="3.140625" style="16" customWidth="1"/>
    <col min="6" max="6" width="4.85546875" style="16" customWidth="1"/>
    <col min="7" max="21" width="3.140625" style="16" customWidth="1"/>
    <col min="22" max="22" width="4.85546875" style="16" customWidth="1"/>
    <col min="23" max="23" width="3.140625" style="16" customWidth="1"/>
    <col min="24" max="26" width="5.7109375" style="16" customWidth="1"/>
    <col min="27" max="30" width="3.140625" style="16" customWidth="1"/>
    <col min="31" max="31" width="1" style="16" customWidth="1"/>
    <col min="32" max="32" width="1.5703125" style="16" customWidth="1"/>
    <col min="33" max="16384" width="9.140625" style="16"/>
  </cols>
  <sheetData>
    <row r="1" spans="1:40" ht="19.5" customHeight="1">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row>
    <row r="2" spans="1:40" ht="26.25" customHeight="1">
      <c r="A2" s="20"/>
      <c r="B2" s="520" t="s">
        <v>790</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23"/>
    </row>
    <row r="3" spans="1:40" ht="22.5">
      <c r="A3" s="20"/>
      <c r="B3" s="521" t="s">
        <v>183</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23"/>
    </row>
    <row r="4" spans="1:40" ht="4.5" customHeight="1">
      <c r="A4" s="20"/>
      <c r="B4" s="21"/>
      <c r="C4" s="21"/>
      <c r="D4" s="21"/>
      <c r="E4" s="21"/>
      <c r="F4" s="21"/>
      <c r="G4" s="21"/>
      <c r="H4" s="21"/>
      <c r="I4" s="21"/>
      <c r="J4" s="21"/>
      <c r="K4" s="21"/>
      <c r="L4" s="21"/>
      <c r="M4" s="21"/>
      <c r="N4" s="21"/>
      <c r="O4" s="21"/>
      <c r="P4" s="22"/>
      <c r="Q4" s="22"/>
      <c r="R4" s="22"/>
      <c r="S4" s="22"/>
      <c r="T4" s="22"/>
      <c r="U4" s="22"/>
      <c r="V4" s="22"/>
      <c r="W4" s="22"/>
      <c r="X4" s="22"/>
      <c r="Y4" s="22"/>
      <c r="Z4" s="22"/>
      <c r="AA4" s="22"/>
      <c r="AB4" s="22"/>
      <c r="AC4" s="22"/>
      <c r="AD4" s="22"/>
      <c r="AE4" s="22"/>
      <c r="AF4" s="23"/>
    </row>
    <row r="5" spans="1:40" ht="18.75" customHeight="1">
      <c r="A5" s="507" t="s">
        <v>98</v>
      </c>
      <c r="B5" s="508"/>
      <c r="C5" s="508"/>
      <c r="D5" s="504" t="str">
        <f>IF(Cover!C10="","",Cover!C10)</f>
        <v/>
      </c>
      <c r="E5" s="504"/>
      <c r="F5" s="504"/>
      <c r="G5" s="504"/>
      <c r="H5" s="504"/>
      <c r="I5" s="504"/>
      <c r="J5" s="504"/>
      <c r="K5" s="504"/>
      <c r="L5" s="504"/>
      <c r="M5" s="504"/>
      <c r="N5" s="504"/>
      <c r="O5" s="504"/>
      <c r="P5" s="504"/>
      <c r="Q5" s="504"/>
      <c r="R5" s="504"/>
      <c r="S5" s="504"/>
      <c r="T5" s="225"/>
      <c r="U5" s="503" t="s">
        <v>315</v>
      </c>
      <c r="V5" s="503"/>
      <c r="W5" s="503"/>
      <c r="X5" s="504" t="str">
        <f>IF(Cover!C13="","",Cover!C13)</f>
        <v/>
      </c>
      <c r="Y5" s="504"/>
      <c r="Z5" s="504"/>
      <c r="AA5" s="504"/>
      <c r="AB5" s="504"/>
      <c r="AC5" s="504"/>
      <c r="AD5" s="504"/>
      <c r="AE5" s="18"/>
      <c r="AF5" s="19"/>
      <c r="AG5" s="22"/>
      <c r="AH5" s="22"/>
      <c r="AI5" s="22"/>
      <c r="AJ5" s="22"/>
      <c r="AK5" s="22"/>
      <c r="AL5" s="22"/>
      <c r="AM5" s="22"/>
      <c r="AN5" s="23"/>
    </row>
    <row r="6" spans="1:40" ht="18.75" customHeight="1">
      <c r="A6" s="505" t="s">
        <v>276</v>
      </c>
      <c r="B6" s="506"/>
      <c r="C6" s="506"/>
      <c r="D6" s="511" t="str">
        <f>IF(Cover!C4="","",Cover!C4)</f>
        <v/>
      </c>
      <c r="E6" s="511"/>
      <c r="F6" s="511"/>
      <c r="G6" s="511"/>
      <c r="H6" s="511"/>
      <c r="I6" s="511"/>
      <c r="J6" s="511"/>
      <c r="K6" s="511"/>
      <c r="L6" s="511"/>
      <c r="M6" s="511"/>
      <c r="N6" s="511"/>
      <c r="O6" s="511"/>
      <c r="P6" s="511"/>
      <c r="Q6" s="511"/>
      <c r="R6" s="511"/>
      <c r="S6" s="511"/>
      <c r="T6" s="511"/>
      <c r="U6" s="506" t="s">
        <v>99</v>
      </c>
      <c r="V6" s="506"/>
      <c r="W6" s="509" t="str">
        <f>IF(Cover!C5="","",Cover!C5)</f>
        <v/>
      </c>
      <c r="X6" s="509"/>
      <c r="Y6" s="509"/>
      <c r="Z6" s="509"/>
      <c r="AA6" s="509"/>
      <c r="AB6" s="509"/>
      <c r="AC6" s="509"/>
      <c r="AD6" s="509"/>
      <c r="AE6" s="509"/>
      <c r="AF6" s="510"/>
      <c r="AG6" s="22"/>
      <c r="AH6" s="22"/>
      <c r="AI6" s="22"/>
      <c r="AJ6" s="22"/>
      <c r="AK6" s="22"/>
      <c r="AL6" s="22"/>
      <c r="AM6" s="22"/>
      <c r="AN6" s="23"/>
    </row>
    <row r="7" spans="1:40">
      <c r="A7" s="20"/>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3"/>
    </row>
    <row r="8" spans="1:40" s="15" customFormat="1" ht="15">
      <c r="A8" s="27"/>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28"/>
    </row>
    <row r="9" spans="1:40" s="15" customFormat="1" ht="15">
      <c r="A9" s="27"/>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8"/>
    </row>
    <row r="10" spans="1:40" s="15" customFormat="1" ht="21" customHeight="1">
      <c r="A10" s="27"/>
      <c r="B10" s="514" t="s">
        <v>277</v>
      </c>
      <c r="C10" s="515"/>
      <c r="D10" s="515"/>
      <c r="E10" s="515"/>
      <c r="F10" s="515"/>
      <c r="G10" s="515"/>
      <c r="H10" s="515"/>
      <c r="I10" s="515"/>
      <c r="J10" s="515" t="s">
        <v>320</v>
      </c>
      <c r="K10" s="515"/>
      <c r="L10" s="515"/>
      <c r="M10" s="515"/>
      <c r="N10" s="515"/>
      <c r="O10" s="515"/>
      <c r="P10" s="515"/>
      <c r="Q10" s="515"/>
      <c r="R10" s="515"/>
      <c r="S10" s="515"/>
      <c r="T10" s="515"/>
      <c r="U10" s="515"/>
      <c r="V10" s="515"/>
      <c r="W10" s="515" t="s">
        <v>274</v>
      </c>
      <c r="X10" s="515"/>
      <c r="Y10" s="515"/>
      <c r="Z10" s="515"/>
      <c r="AA10" s="515"/>
      <c r="AB10" s="515"/>
      <c r="AC10" s="515"/>
      <c r="AD10" s="515"/>
      <c r="AE10" s="516"/>
      <c r="AF10" s="28"/>
    </row>
    <row r="11" spans="1:40" s="15" customFormat="1" ht="21" customHeight="1">
      <c r="A11" s="27"/>
      <c r="B11" s="517"/>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9"/>
      <c r="AF11" s="28"/>
    </row>
    <row r="12" spans="1:40" s="15" customFormat="1" ht="21" customHeight="1">
      <c r="A12" s="27"/>
      <c r="B12" s="512" t="s">
        <v>184</v>
      </c>
      <c r="C12" s="513"/>
      <c r="D12" s="513"/>
      <c r="E12" s="513"/>
      <c r="F12" s="513"/>
      <c r="G12" s="513"/>
      <c r="H12" s="513"/>
      <c r="I12" s="513"/>
      <c r="J12" s="513" t="s">
        <v>317</v>
      </c>
      <c r="K12" s="513"/>
      <c r="L12" s="513"/>
      <c r="M12" s="513"/>
      <c r="N12" s="513"/>
      <c r="O12" s="513"/>
      <c r="P12" s="513"/>
      <c r="Q12" s="513"/>
      <c r="R12" s="513"/>
      <c r="S12" s="513"/>
      <c r="T12" s="513"/>
      <c r="U12" s="513"/>
      <c r="V12" s="513"/>
      <c r="W12" s="523" t="s">
        <v>185</v>
      </c>
      <c r="X12" s="523"/>
      <c r="Y12" s="523"/>
      <c r="Z12" s="523"/>
      <c r="AA12" s="523"/>
      <c r="AB12" s="523"/>
      <c r="AC12" s="523"/>
      <c r="AD12" s="523"/>
      <c r="AE12" s="524"/>
      <c r="AF12" s="28"/>
    </row>
    <row r="13" spans="1:40" s="15" customFormat="1" ht="21" customHeight="1">
      <c r="A13" s="27"/>
      <c r="B13" s="525" t="s">
        <v>186</v>
      </c>
      <c r="C13" s="526"/>
      <c r="D13" s="526"/>
      <c r="E13" s="526"/>
      <c r="F13" s="526"/>
      <c r="G13" s="526"/>
      <c r="H13" s="526"/>
      <c r="I13" s="526"/>
      <c r="J13" s="513" t="s">
        <v>318</v>
      </c>
      <c r="K13" s="513"/>
      <c r="L13" s="513"/>
      <c r="M13" s="513"/>
      <c r="N13" s="513"/>
      <c r="O13" s="513"/>
      <c r="P13" s="513"/>
      <c r="Q13" s="513"/>
      <c r="R13" s="513"/>
      <c r="S13" s="513"/>
      <c r="T13" s="513"/>
      <c r="U13" s="513"/>
      <c r="V13" s="513"/>
      <c r="W13" s="523" t="s">
        <v>187</v>
      </c>
      <c r="X13" s="523"/>
      <c r="Y13" s="523"/>
      <c r="Z13" s="523"/>
      <c r="AA13" s="523"/>
      <c r="AB13" s="523"/>
      <c r="AC13" s="523"/>
      <c r="AD13" s="523"/>
      <c r="AE13" s="524"/>
      <c r="AF13" s="28"/>
    </row>
    <row r="14" spans="1:40" s="15" customFormat="1" ht="21" customHeight="1">
      <c r="A14" s="27"/>
      <c r="B14" s="512" t="s">
        <v>188</v>
      </c>
      <c r="C14" s="513"/>
      <c r="D14" s="513"/>
      <c r="E14" s="513"/>
      <c r="F14" s="513"/>
      <c r="G14" s="513"/>
      <c r="H14" s="513"/>
      <c r="I14" s="513"/>
      <c r="J14" s="513" t="s">
        <v>319</v>
      </c>
      <c r="K14" s="513"/>
      <c r="L14" s="513"/>
      <c r="M14" s="513"/>
      <c r="N14" s="513"/>
      <c r="O14" s="513"/>
      <c r="P14" s="513"/>
      <c r="Q14" s="513"/>
      <c r="R14" s="513"/>
      <c r="S14" s="513"/>
      <c r="T14" s="513"/>
      <c r="U14" s="513"/>
      <c r="V14" s="513"/>
      <c r="W14" s="523" t="s">
        <v>189</v>
      </c>
      <c r="X14" s="523"/>
      <c r="Y14" s="523"/>
      <c r="Z14" s="523"/>
      <c r="AA14" s="523"/>
      <c r="AB14" s="523"/>
      <c r="AC14" s="523"/>
      <c r="AD14" s="523"/>
      <c r="AE14" s="524"/>
      <c r="AF14" s="28"/>
    </row>
    <row r="15" spans="1:40" s="15" customFormat="1" ht="21" customHeight="1">
      <c r="A15" s="27"/>
      <c r="AF15" s="28"/>
    </row>
    <row r="16" spans="1:40" s="63" customFormat="1" ht="72" customHeight="1" thickBot="1">
      <c r="A16" s="62"/>
      <c r="B16" s="540" t="s">
        <v>309</v>
      </c>
      <c r="C16" s="541"/>
      <c r="D16" s="108"/>
      <c r="E16" s="530" t="s">
        <v>310</v>
      </c>
      <c r="F16" s="531"/>
      <c r="G16" s="531"/>
      <c r="H16" s="531"/>
      <c r="I16" s="531"/>
      <c r="J16" s="531"/>
      <c r="K16" s="531"/>
      <c r="L16" s="531"/>
      <c r="M16" s="531"/>
      <c r="N16" s="531"/>
      <c r="O16" s="532"/>
      <c r="P16" s="530" t="s">
        <v>96</v>
      </c>
      <c r="Q16" s="531"/>
      <c r="R16" s="531"/>
      <c r="S16" s="531"/>
      <c r="T16" s="531"/>
      <c r="U16" s="531"/>
      <c r="V16" s="531"/>
      <c r="W16" s="531"/>
      <c r="X16" s="531"/>
      <c r="Y16" s="531"/>
      <c r="Z16" s="531"/>
      <c r="AA16" s="531"/>
      <c r="AB16" s="531"/>
      <c r="AC16" s="531"/>
      <c r="AD16" s="531"/>
      <c r="AE16" s="532"/>
      <c r="AF16" s="106"/>
    </row>
    <row r="17" spans="1:32" s="63" customFormat="1" ht="54" customHeight="1">
      <c r="A17" s="62"/>
      <c r="B17" s="542">
        <v>10</v>
      </c>
      <c r="C17" s="543"/>
      <c r="D17" s="109"/>
      <c r="E17" s="533" t="s">
        <v>737</v>
      </c>
      <c r="F17" s="534"/>
      <c r="G17" s="534"/>
      <c r="H17" s="534"/>
      <c r="I17" s="534"/>
      <c r="J17" s="534"/>
      <c r="K17" s="534"/>
      <c r="L17" s="534"/>
      <c r="M17" s="534"/>
      <c r="N17" s="534"/>
      <c r="O17" s="535"/>
      <c r="P17" s="533" t="s">
        <v>311</v>
      </c>
      <c r="Q17" s="534"/>
      <c r="R17" s="534"/>
      <c r="S17" s="534"/>
      <c r="T17" s="534"/>
      <c r="U17" s="534"/>
      <c r="V17" s="534"/>
      <c r="W17" s="534"/>
      <c r="X17" s="534"/>
      <c r="Y17" s="534"/>
      <c r="Z17" s="534"/>
      <c r="AA17" s="534"/>
      <c r="AB17" s="534"/>
      <c r="AC17" s="534"/>
      <c r="AD17" s="534"/>
      <c r="AE17" s="535"/>
      <c r="AF17" s="106"/>
    </row>
    <row r="18" spans="1:32" s="63" customFormat="1" ht="97.5" customHeight="1">
      <c r="A18" s="62"/>
      <c r="B18" s="512">
        <v>8</v>
      </c>
      <c r="C18" s="536"/>
      <c r="D18" s="107"/>
      <c r="E18" s="537" t="s">
        <v>736</v>
      </c>
      <c r="F18" s="538"/>
      <c r="G18" s="538"/>
      <c r="H18" s="538"/>
      <c r="I18" s="538"/>
      <c r="J18" s="538"/>
      <c r="K18" s="538"/>
      <c r="L18" s="538"/>
      <c r="M18" s="538"/>
      <c r="N18" s="538"/>
      <c r="O18" s="539"/>
      <c r="P18" s="527" t="s">
        <v>733</v>
      </c>
      <c r="Q18" s="528"/>
      <c r="R18" s="528"/>
      <c r="S18" s="528"/>
      <c r="T18" s="528"/>
      <c r="U18" s="528"/>
      <c r="V18" s="528"/>
      <c r="W18" s="528"/>
      <c r="X18" s="528"/>
      <c r="Y18" s="528"/>
      <c r="Z18" s="528"/>
      <c r="AA18" s="528"/>
      <c r="AB18" s="528"/>
      <c r="AC18" s="528"/>
      <c r="AD18" s="528"/>
      <c r="AE18" s="529"/>
      <c r="AF18" s="106"/>
    </row>
    <row r="19" spans="1:32" s="63" customFormat="1" ht="86.25" customHeight="1">
      <c r="A19" s="62"/>
      <c r="B19" s="512">
        <v>6</v>
      </c>
      <c r="C19" s="536"/>
      <c r="D19" s="107"/>
      <c r="E19" s="527" t="s">
        <v>734</v>
      </c>
      <c r="F19" s="528"/>
      <c r="G19" s="528"/>
      <c r="H19" s="528"/>
      <c r="I19" s="528"/>
      <c r="J19" s="528"/>
      <c r="K19" s="528"/>
      <c r="L19" s="528"/>
      <c r="M19" s="528"/>
      <c r="N19" s="528"/>
      <c r="O19" s="529"/>
      <c r="P19" s="514" t="s">
        <v>800</v>
      </c>
      <c r="Q19" s="515"/>
      <c r="R19" s="515"/>
      <c r="S19" s="515"/>
      <c r="T19" s="515"/>
      <c r="U19" s="515"/>
      <c r="V19" s="515"/>
      <c r="W19" s="515"/>
      <c r="X19" s="515"/>
      <c r="Y19" s="515"/>
      <c r="Z19" s="515"/>
      <c r="AA19" s="515"/>
      <c r="AB19" s="515"/>
      <c r="AC19" s="515"/>
      <c r="AD19" s="515"/>
      <c r="AE19" s="516"/>
      <c r="AF19" s="106"/>
    </row>
    <row r="20" spans="1:32" s="63" customFormat="1" ht="63.75" customHeight="1">
      <c r="A20" s="62"/>
      <c r="B20" s="512">
        <v>4</v>
      </c>
      <c r="C20" s="536"/>
      <c r="D20" s="107"/>
      <c r="E20" s="537" t="s">
        <v>738</v>
      </c>
      <c r="F20" s="538"/>
      <c r="G20" s="538"/>
      <c r="H20" s="538"/>
      <c r="I20" s="538"/>
      <c r="J20" s="538"/>
      <c r="K20" s="538"/>
      <c r="L20" s="538"/>
      <c r="M20" s="538"/>
      <c r="N20" s="538"/>
      <c r="O20" s="539"/>
      <c r="P20" s="517"/>
      <c r="Q20" s="518"/>
      <c r="R20" s="518"/>
      <c r="S20" s="518"/>
      <c r="T20" s="518"/>
      <c r="U20" s="518"/>
      <c r="V20" s="518"/>
      <c r="W20" s="518"/>
      <c r="X20" s="518"/>
      <c r="Y20" s="518"/>
      <c r="Z20" s="518"/>
      <c r="AA20" s="518"/>
      <c r="AB20" s="518"/>
      <c r="AC20" s="518"/>
      <c r="AD20" s="518"/>
      <c r="AE20" s="519"/>
      <c r="AF20" s="106"/>
    </row>
    <row r="21" spans="1:32" s="63" customFormat="1" ht="126" customHeight="1">
      <c r="A21" s="62"/>
      <c r="B21" s="512">
        <v>0</v>
      </c>
      <c r="C21" s="536"/>
      <c r="D21" s="107"/>
      <c r="E21" s="527" t="s">
        <v>735</v>
      </c>
      <c r="F21" s="528"/>
      <c r="G21" s="528"/>
      <c r="H21" s="528"/>
      <c r="I21" s="528"/>
      <c r="J21" s="528"/>
      <c r="K21" s="528"/>
      <c r="L21" s="528"/>
      <c r="M21" s="528"/>
      <c r="N21" s="528"/>
      <c r="O21" s="529"/>
      <c r="P21" s="527" t="s">
        <v>801</v>
      </c>
      <c r="Q21" s="528"/>
      <c r="R21" s="528"/>
      <c r="S21" s="528"/>
      <c r="T21" s="528"/>
      <c r="U21" s="528"/>
      <c r="V21" s="528"/>
      <c r="W21" s="528"/>
      <c r="X21" s="528"/>
      <c r="Y21" s="528"/>
      <c r="Z21" s="528"/>
      <c r="AA21" s="528"/>
      <c r="AB21" s="528"/>
      <c r="AC21" s="528"/>
      <c r="AD21" s="528"/>
      <c r="AE21" s="529"/>
      <c r="AF21" s="106"/>
    </row>
    <row r="22" spans="1:32" ht="21.75" customHeight="1">
      <c r="A22" s="24"/>
      <c r="B22" s="227" t="s">
        <v>825</v>
      </c>
      <c r="C22" s="25"/>
      <c r="D22" s="25"/>
      <c r="E22" s="194"/>
      <c r="F22" s="194"/>
      <c r="G22" s="194"/>
      <c r="H22" s="194"/>
      <c r="I22" s="194"/>
      <c r="J22" s="194"/>
      <c r="K22" s="194"/>
      <c r="L22" s="25"/>
      <c r="M22" s="25"/>
      <c r="N22" s="25"/>
      <c r="O22" s="25"/>
      <c r="P22" s="25"/>
      <c r="Q22" s="25"/>
      <c r="R22" s="25"/>
      <c r="S22" s="25"/>
      <c r="T22" s="25"/>
      <c r="U22" s="25"/>
      <c r="V22" s="25"/>
      <c r="W22" s="25"/>
      <c r="X22" s="25"/>
      <c r="Y22" s="25"/>
      <c r="Z22" s="25"/>
      <c r="AA22" s="25"/>
      <c r="AB22" s="25"/>
      <c r="AC22" s="25"/>
      <c r="AD22" s="25"/>
      <c r="AE22" s="25"/>
      <c r="AF22" s="26"/>
    </row>
    <row r="24" spans="1:32">
      <c r="E24" s="195"/>
      <c r="F24" s="195"/>
      <c r="G24" s="195"/>
      <c r="H24" s="195"/>
      <c r="I24" s="195"/>
      <c r="J24" s="195"/>
      <c r="K24" s="195"/>
    </row>
    <row r="26" spans="1:32">
      <c r="E26" s="195"/>
      <c r="F26" s="195"/>
      <c r="G26" s="195"/>
      <c r="H26" s="195"/>
      <c r="I26" s="195"/>
      <c r="J26" s="195"/>
      <c r="K26" s="195"/>
    </row>
    <row r="28" spans="1:32">
      <c r="E28" s="200"/>
      <c r="F28" s="200"/>
      <c r="G28" s="200"/>
      <c r="H28" s="200"/>
      <c r="I28" s="200"/>
      <c r="J28" s="200"/>
      <c r="K28" s="200"/>
    </row>
  </sheetData>
  <sheetProtection password="C5CA" sheet="1" objects="1" scenarios="1" formatCells="0" selectLockedCells="1"/>
  <mergeCells count="40">
    <mergeCell ref="P21:AE21"/>
    <mergeCell ref="P16:AE16"/>
    <mergeCell ref="P17:AE17"/>
    <mergeCell ref="P18:AE18"/>
    <mergeCell ref="B21:C21"/>
    <mergeCell ref="E16:O16"/>
    <mergeCell ref="E20:O20"/>
    <mergeCell ref="E21:O21"/>
    <mergeCell ref="E19:O19"/>
    <mergeCell ref="B16:C16"/>
    <mergeCell ref="B17:C17"/>
    <mergeCell ref="B18:C18"/>
    <mergeCell ref="E17:O17"/>
    <mergeCell ref="E18:O18"/>
    <mergeCell ref="B19:C19"/>
    <mergeCell ref="B20:C20"/>
    <mergeCell ref="B12:I12"/>
    <mergeCell ref="J13:V13"/>
    <mergeCell ref="P19:AE20"/>
    <mergeCell ref="B2:AE2"/>
    <mergeCell ref="B3:AE3"/>
    <mergeCell ref="B8:AE8"/>
    <mergeCell ref="W10:AE11"/>
    <mergeCell ref="W14:AE14"/>
    <mergeCell ref="W12:AE12"/>
    <mergeCell ref="W13:AE13"/>
    <mergeCell ref="J10:V11"/>
    <mergeCell ref="B10:I11"/>
    <mergeCell ref="B13:I13"/>
    <mergeCell ref="B14:I14"/>
    <mergeCell ref="J12:V12"/>
    <mergeCell ref="J14:V14"/>
    <mergeCell ref="U5:W5"/>
    <mergeCell ref="X5:AD5"/>
    <mergeCell ref="A6:C6"/>
    <mergeCell ref="A5:C5"/>
    <mergeCell ref="U6:V6"/>
    <mergeCell ref="W6:AF6"/>
    <mergeCell ref="D6:T6"/>
    <mergeCell ref="D5:S5"/>
  </mergeCells>
  <printOptions horizontalCentered="1" verticalCentered="1"/>
  <pageMargins left="0.48" right="0.49" top="0.57999999999999996" bottom="0.55000000000000004" header="0.3" footer="0.3"/>
  <pageSetup scale="89" orientation="portrait" horizontalDpi="4294967294" verticalDpi="196" r:id="rId1"/>
  <headerFooter>
    <oddFooter xml:space="preserve">&amp;LISQ-004-FO
&amp;CRev: A
&amp;"Arial,Italic"Copies must be verified for current revision. &amp;"Arial,Regular"      &amp;RDate: 11/01/2012
</oddFooter>
  </headerFooter>
  <drawing r:id="rId2"/>
</worksheet>
</file>

<file path=xl/worksheets/sheet5.xml><?xml version="1.0" encoding="utf-8"?>
<worksheet xmlns="http://schemas.openxmlformats.org/spreadsheetml/2006/main" xmlns:r="http://schemas.openxmlformats.org/officeDocument/2006/relationships">
  <sheetPr codeName="Plan12"/>
  <dimension ref="A1:AN44"/>
  <sheetViews>
    <sheetView zoomScaleNormal="100" workbookViewId="0"/>
  </sheetViews>
  <sheetFormatPr defaultRowHeight="12.75"/>
  <cols>
    <col min="1" max="1" width="1.42578125" style="16" customWidth="1"/>
    <col min="2" max="5" width="3.140625" style="16" customWidth="1"/>
    <col min="6" max="6" width="4.42578125" style="16" customWidth="1"/>
    <col min="7" max="12" width="3.140625" style="16" customWidth="1"/>
    <col min="13" max="13" width="5" style="16" customWidth="1"/>
    <col min="14" max="15" width="3.5703125" style="16" customWidth="1"/>
    <col min="16" max="17" width="4.28515625" style="16" customWidth="1"/>
    <col min="18" max="18" width="3.7109375" style="16" customWidth="1"/>
    <col min="19" max="38" width="1.7109375" style="16" customWidth="1"/>
    <col min="39" max="39" width="2.140625" style="16" customWidth="1"/>
    <col min="40" max="40" width="3.7109375" style="16" customWidth="1"/>
    <col min="41" max="16384" width="9.140625" style="16"/>
  </cols>
  <sheetData>
    <row r="1" spans="1:40" ht="8.25" customHeight="1">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9"/>
    </row>
    <row r="2" spans="1:40" ht="26.25" customHeight="1">
      <c r="A2" s="544" t="s">
        <v>798</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6"/>
    </row>
    <row r="3" spans="1:40" ht="18">
      <c r="A3" s="31"/>
      <c r="B3" s="547" t="s">
        <v>275</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32"/>
    </row>
    <row r="4" spans="1:40" ht="15" customHeight="1">
      <c r="A4" s="24"/>
      <c r="B4" s="33"/>
      <c r="C4" s="33"/>
      <c r="D4" s="33"/>
      <c r="E4" s="33"/>
      <c r="F4" s="33"/>
      <c r="G4" s="33"/>
      <c r="H4" s="33"/>
      <c r="I4" s="33"/>
      <c r="J4" s="33"/>
      <c r="K4" s="33"/>
      <c r="L4" s="33"/>
      <c r="M4" s="33"/>
      <c r="N4" s="33"/>
      <c r="O4" s="33"/>
      <c r="P4" s="33"/>
      <c r="Q4" s="33"/>
      <c r="R4" s="33"/>
      <c r="S4" s="33"/>
      <c r="T4" s="33"/>
      <c r="U4" s="25"/>
      <c r="V4" s="33"/>
      <c r="W4" s="25"/>
      <c r="X4" s="25"/>
      <c r="Y4" s="33"/>
      <c r="Z4" s="25"/>
      <c r="AA4" s="33"/>
      <c r="AB4" s="25"/>
      <c r="AC4" s="25"/>
      <c r="AD4" s="25"/>
      <c r="AE4" s="33"/>
      <c r="AF4" s="25"/>
      <c r="AG4" s="33"/>
      <c r="AH4" s="25"/>
      <c r="AI4" s="25"/>
      <c r="AJ4" s="25"/>
      <c r="AK4" s="25"/>
      <c r="AL4" s="25"/>
      <c r="AM4" s="25"/>
      <c r="AN4" s="26"/>
    </row>
    <row r="5" spans="1:40" ht="4.5" customHeight="1">
      <c r="A5" s="20"/>
      <c r="B5" s="22"/>
      <c r="C5" s="22"/>
      <c r="D5" s="22"/>
      <c r="E5" s="22"/>
      <c r="F5" s="22"/>
      <c r="G5" s="22"/>
      <c r="H5" s="22"/>
      <c r="I5" s="22"/>
      <c r="J5" s="22"/>
      <c r="K5" s="22"/>
      <c r="L5" s="22"/>
      <c r="M5" s="22"/>
      <c r="N5" s="22"/>
      <c r="O5" s="22"/>
      <c r="P5" s="22"/>
      <c r="Q5" s="22"/>
      <c r="R5" s="22"/>
      <c r="S5" s="22"/>
      <c r="T5" s="22"/>
      <c r="U5" s="22"/>
      <c r="V5" s="22"/>
      <c r="W5" s="22"/>
      <c r="X5" s="18"/>
      <c r="Y5" s="18"/>
      <c r="Z5" s="18"/>
      <c r="AA5" s="18"/>
      <c r="AB5" s="18"/>
      <c r="AC5" s="18"/>
      <c r="AD5" s="18"/>
      <c r="AE5" s="18"/>
      <c r="AF5" s="18"/>
      <c r="AG5" s="18"/>
      <c r="AH5" s="18"/>
      <c r="AI5" s="18"/>
      <c r="AJ5" s="18"/>
      <c r="AK5" s="18"/>
      <c r="AL5" s="18"/>
      <c r="AM5" s="18"/>
      <c r="AN5" s="19"/>
    </row>
    <row r="6" spans="1:40" ht="14.25">
      <c r="A6" s="553" t="s">
        <v>98</v>
      </c>
      <c r="B6" s="554"/>
      <c r="C6" s="554"/>
      <c r="D6" s="554"/>
      <c r="E6" s="22"/>
      <c r="F6" s="548" t="str">
        <f>IF(Cover!C10="","",Cover!C10)</f>
        <v/>
      </c>
      <c r="G6" s="548"/>
      <c r="H6" s="548"/>
      <c r="I6" s="548"/>
      <c r="J6" s="548"/>
      <c r="K6" s="548"/>
      <c r="L6" s="548"/>
      <c r="M6" s="548"/>
      <c r="N6" s="548"/>
      <c r="O6" s="548"/>
      <c r="P6" s="548"/>
      <c r="Q6" s="548"/>
      <c r="R6" s="567" t="s">
        <v>315</v>
      </c>
      <c r="S6" s="567"/>
      <c r="T6" s="567"/>
      <c r="U6" s="567"/>
      <c r="V6" s="567"/>
      <c r="W6" s="567"/>
      <c r="X6" s="548" t="str">
        <f>IF(Cover!C13="","",Cover!C13)</f>
        <v/>
      </c>
      <c r="Y6" s="548"/>
      <c r="Z6" s="548"/>
      <c r="AA6" s="548"/>
      <c r="AB6" s="548"/>
      <c r="AC6" s="548"/>
      <c r="AD6" s="548"/>
      <c r="AE6" s="548"/>
      <c r="AF6" s="548"/>
      <c r="AG6" s="548"/>
      <c r="AH6" s="548"/>
      <c r="AI6" s="548"/>
      <c r="AJ6" s="548"/>
      <c r="AK6" s="548"/>
      <c r="AL6" s="548"/>
      <c r="AM6" s="548"/>
      <c r="AN6" s="549"/>
    </row>
    <row r="7" spans="1:40" ht="16.5" customHeight="1">
      <c r="A7" s="553" t="s">
        <v>276</v>
      </c>
      <c r="B7" s="554"/>
      <c r="C7" s="554"/>
      <c r="D7" s="554"/>
      <c r="E7" s="548" t="str">
        <f>IF(Cover!C4="","",Cover!C4)</f>
        <v/>
      </c>
      <c r="F7" s="548"/>
      <c r="G7" s="548"/>
      <c r="H7" s="548"/>
      <c r="I7" s="548"/>
      <c r="J7" s="548"/>
      <c r="K7" s="548"/>
      <c r="L7" s="548"/>
      <c r="M7" s="548"/>
      <c r="N7" s="548"/>
      <c r="O7" s="548"/>
      <c r="P7" s="548"/>
      <c r="Q7" s="548"/>
      <c r="R7" s="548"/>
      <c r="S7" s="550" t="s">
        <v>99</v>
      </c>
      <c r="T7" s="550"/>
      <c r="U7" s="550"/>
      <c r="V7" s="550"/>
      <c r="W7" s="551" t="str">
        <f>IF(Cover!C5="","",Cover!C5)</f>
        <v/>
      </c>
      <c r="X7" s="551"/>
      <c r="Y7" s="551"/>
      <c r="Z7" s="551"/>
      <c r="AA7" s="551"/>
      <c r="AB7" s="551"/>
      <c r="AC7" s="551"/>
      <c r="AD7" s="551"/>
      <c r="AE7" s="551"/>
      <c r="AF7" s="551"/>
      <c r="AG7" s="551"/>
      <c r="AH7" s="551"/>
      <c r="AI7" s="551"/>
      <c r="AJ7" s="551"/>
      <c r="AK7" s="551"/>
      <c r="AL7" s="551"/>
      <c r="AM7" s="551"/>
      <c r="AN7" s="552"/>
    </row>
    <row r="8" spans="1:40" ht="2.25"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6"/>
    </row>
    <row r="9" spans="1:40" s="15" customFormat="1" ht="15">
      <c r="A9" s="27"/>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8"/>
    </row>
    <row r="10" spans="1:40" s="15" customFormat="1" ht="19.5" customHeight="1">
      <c r="A10" s="27"/>
      <c r="B10" s="110" t="s">
        <v>190</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1"/>
    </row>
    <row r="11" spans="1:40" s="15" customFormat="1" ht="18" customHeight="1">
      <c r="A11" s="27"/>
      <c r="B11" s="555" t="s">
        <v>191</v>
      </c>
      <c r="C11" s="556"/>
      <c r="D11" s="556"/>
      <c r="E11" s="556"/>
      <c r="F11" s="556"/>
      <c r="G11" s="556"/>
      <c r="H11" s="556"/>
      <c r="I11" s="556"/>
      <c r="J11" s="556"/>
      <c r="K11" s="556"/>
      <c r="L11" s="556"/>
      <c r="M11" s="557"/>
      <c r="N11" s="561" t="s">
        <v>723</v>
      </c>
      <c r="O11" s="562"/>
      <c r="P11" s="562"/>
      <c r="Q11" s="563"/>
      <c r="R11" s="568">
        <v>60</v>
      </c>
      <c r="S11" s="569"/>
      <c r="T11" s="88"/>
      <c r="U11" s="88"/>
      <c r="V11" s="569">
        <v>70</v>
      </c>
      <c r="W11" s="569"/>
      <c r="X11" s="569"/>
      <c r="Y11" s="88"/>
      <c r="Z11" s="88"/>
      <c r="AA11" s="569">
        <v>80</v>
      </c>
      <c r="AB11" s="569"/>
      <c r="AC11" s="569"/>
      <c r="AD11" s="89"/>
      <c r="AE11" s="88"/>
      <c r="AF11" s="569">
        <v>90</v>
      </c>
      <c r="AG11" s="569"/>
      <c r="AH11" s="569"/>
      <c r="AI11" s="83"/>
      <c r="AJ11" s="83"/>
      <c r="AK11" s="570">
        <v>100</v>
      </c>
      <c r="AL11" s="570"/>
      <c r="AM11" s="571"/>
      <c r="AN11" s="28"/>
    </row>
    <row r="12" spans="1:40" s="15" customFormat="1" ht="13.5" customHeight="1">
      <c r="A12" s="27"/>
      <c r="B12" s="558"/>
      <c r="C12" s="559"/>
      <c r="D12" s="559"/>
      <c r="E12" s="559"/>
      <c r="F12" s="559"/>
      <c r="G12" s="559"/>
      <c r="H12" s="559"/>
      <c r="I12" s="559"/>
      <c r="J12" s="559"/>
      <c r="K12" s="559"/>
      <c r="L12" s="559"/>
      <c r="M12" s="560"/>
      <c r="N12" s="564"/>
      <c r="O12" s="565"/>
      <c r="P12" s="565"/>
      <c r="Q12" s="566"/>
      <c r="R12" s="35"/>
      <c r="S12" s="36"/>
      <c r="T12" s="35"/>
      <c r="U12" s="35"/>
      <c r="V12" s="35"/>
      <c r="W12" s="35"/>
      <c r="X12" s="36"/>
      <c r="Y12" s="35"/>
      <c r="Z12" s="35"/>
      <c r="AA12" s="35"/>
      <c r="AB12" s="35"/>
      <c r="AC12" s="36"/>
      <c r="AD12" s="35"/>
      <c r="AE12" s="35"/>
      <c r="AF12" s="35"/>
      <c r="AG12" s="35"/>
      <c r="AH12" s="36"/>
      <c r="AI12" s="35"/>
      <c r="AJ12" s="35"/>
      <c r="AK12" s="35"/>
      <c r="AL12" s="87"/>
      <c r="AM12" s="37"/>
      <c r="AN12" s="28"/>
    </row>
    <row r="13" spans="1:40" s="15" customFormat="1" ht="21" customHeight="1">
      <c r="A13" s="27"/>
      <c r="B13" s="572" t="s">
        <v>192</v>
      </c>
      <c r="C13" s="573"/>
      <c r="D13" s="573"/>
      <c r="E13" s="573"/>
      <c r="F13" s="573"/>
      <c r="G13" s="573"/>
      <c r="H13" s="573"/>
      <c r="I13" s="573"/>
      <c r="J13" s="573"/>
      <c r="K13" s="573"/>
      <c r="L13" s="573"/>
      <c r="M13" s="574"/>
      <c r="N13" s="512" t="s">
        <v>193</v>
      </c>
      <c r="O13" s="536"/>
      <c r="P13" s="575" t="str">
        <f>'C Rep.'!AO12</f>
        <v/>
      </c>
      <c r="Q13" s="576"/>
      <c r="R13" s="84" t="str">
        <f>IF($P13="","",IF($P13&lt;=0.595,0,1))</f>
        <v/>
      </c>
      <c r="S13" s="85" t="str">
        <f>IF($P13="","",IF($P13&lt;0.615,0,1))</f>
        <v/>
      </c>
      <c r="T13" s="85" t="str">
        <f>IF($P13="","",IF($P13&lt;0.635,0,1))</f>
        <v/>
      </c>
      <c r="U13" s="85" t="str">
        <f>IF($P13="","",IF($P13&lt;0.655,0,1))</f>
        <v/>
      </c>
      <c r="V13" s="85" t="str">
        <f>IF($P13="","",IF($P13&lt;0.675,0,1))</f>
        <v/>
      </c>
      <c r="W13" s="85" t="str">
        <f>IF($P13="","",IF($P13&lt;0.695,0,1))</f>
        <v/>
      </c>
      <c r="X13" s="85" t="str">
        <f>IF($P13="","",IF($P13&lt;0.715,0,1))</f>
        <v/>
      </c>
      <c r="Y13" s="85" t="str">
        <f>IF($P13="","",IF($P13&lt;0.735,0,1))</f>
        <v/>
      </c>
      <c r="Z13" s="85" t="str">
        <f>IF($P13="","",IF($P13&lt;0.755,0,1))</f>
        <v/>
      </c>
      <c r="AA13" s="85" t="str">
        <f>IF($P13="","",IF($P13&lt;0.775,0,1))</f>
        <v/>
      </c>
      <c r="AB13" s="85" t="str">
        <f>IF($P13="","",IF($P13&lt;0.795,0,1))</f>
        <v/>
      </c>
      <c r="AC13" s="85" t="str">
        <f>IF($P13="","",IF($P13&lt;0.815,0,1))</f>
        <v/>
      </c>
      <c r="AD13" s="85" t="str">
        <f>IF($P13="","",IF($P13&lt;0.835,0,1))</f>
        <v/>
      </c>
      <c r="AE13" s="85" t="str">
        <f>IF($P13="","",IF($P13&lt;0.855,0,1))</f>
        <v/>
      </c>
      <c r="AF13" s="85" t="str">
        <f>IF($P13="","",IF($P13&lt;0.875,0,1))</f>
        <v/>
      </c>
      <c r="AG13" s="85" t="str">
        <f>IF($P13="","",IF($P13&lt;0.895,0,1))</f>
        <v/>
      </c>
      <c r="AH13" s="85" t="str">
        <f>IF($P13="","",IF($P13&lt;0.915,0,1))</f>
        <v/>
      </c>
      <c r="AI13" s="85" t="str">
        <f>IF($P13="","",IF($P13&lt;0.935,0,1))</f>
        <v/>
      </c>
      <c r="AJ13" s="85" t="str">
        <f>IF($P13="","",IF($P13&lt;0.955,0,1))</f>
        <v/>
      </c>
      <c r="AK13" s="85" t="str">
        <f>IF($P13="","",IF($P13&lt;0.975,0,1))</f>
        <v/>
      </c>
      <c r="AL13" s="85" t="str">
        <f>IF($P13="","",IF($P13&lt;0.995,0,1))</f>
        <v/>
      </c>
      <c r="AM13" s="86"/>
      <c r="AN13" s="28"/>
    </row>
    <row r="14" spans="1:40" s="15" customFormat="1" ht="21" customHeight="1">
      <c r="A14" s="27"/>
      <c r="B14" s="572" t="s">
        <v>194</v>
      </c>
      <c r="C14" s="573"/>
      <c r="D14" s="573"/>
      <c r="E14" s="573"/>
      <c r="F14" s="573"/>
      <c r="G14" s="573"/>
      <c r="H14" s="573"/>
      <c r="I14" s="573"/>
      <c r="J14" s="573"/>
      <c r="K14" s="573"/>
      <c r="L14" s="573"/>
      <c r="M14" s="574"/>
      <c r="N14" s="512" t="s">
        <v>195</v>
      </c>
      <c r="O14" s="536"/>
      <c r="P14" s="575" t="str">
        <f>'C Rep.'!AO16</f>
        <v/>
      </c>
      <c r="Q14" s="576"/>
      <c r="R14" s="84" t="str">
        <f>IF($P14="","",IF($P14&lt;=0.595,0,1))</f>
        <v/>
      </c>
      <c r="S14" s="85" t="str">
        <f>IF($P14="","",IF($P14&lt;0.615,0,1))</f>
        <v/>
      </c>
      <c r="T14" s="85" t="str">
        <f>IF($P14="","",IF($P14&lt;0.635,0,1))</f>
        <v/>
      </c>
      <c r="U14" s="85" t="str">
        <f>IF($P14="","",IF($P14&lt;0.655,0,1))</f>
        <v/>
      </c>
      <c r="V14" s="85" t="str">
        <f>IF($P14="","",IF($P14&lt;0.675,0,1))</f>
        <v/>
      </c>
      <c r="W14" s="85" t="str">
        <f>IF($P14="","",IF($P14&lt;0.695,0,1))</f>
        <v/>
      </c>
      <c r="X14" s="85" t="str">
        <f>IF($P14="","",IF($P14&lt;0.715,0,1))</f>
        <v/>
      </c>
      <c r="Y14" s="85" t="str">
        <f>IF($P14="","",IF($P14&lt;0.735,0,1))</f>
        <v/>
      </c>
      <c r="Z14" s="85" t="str">
        <f>IF($P14="","",IF($P14&lt;0.755,0,1))</f>
        <v/>
      </c>
      <c r="AA14" s="85" t="str">
        <f>IF($P14="","",IF($P14&lt;0.775,0,1))</f>
        <v/>
      </c>
      <c r="AB14" s="85" t="str">
        <f>IF($P14="","",IF($P14&lt;0.795,0,1))</f>
        <v/>
      </c>
      <c r="AC14" s="85" t="str">
        <f>IF($P14="","",IF($P14&lt;0.815,0,1))</f>
        <v/>
      </c>
      <c r="AD14" s="85" t="str">
        <f>IF($P14="","",IF($P14&lt;0.835,0,1))</f>
        <v/>
      </c>
      <c r="AE14" s="85" t="str">
        <f>IF($P14="","",IF($P14&lt;0.855,0,1))</f>
        <v/>
      </c>
      <c r="AF14" s="85" t="str">
        <f>IF($P14="","",IF($P14&lt;0.875,0,1))</f>
        <v/>
      </c>
      <c r="AG14" s="85" t="str">
        <f>IF($P14="","",IF($P14&lt;0.895,0,1))</f>
        <v/>
      </c>
      <c r="AH14" s="85" t="str">
        <f>IF($P14="","",IF($P14&lt;0.915,0,1))</f>
        <v/>
      </c>
      <c r="AI14" s="85" t="str">
        <f>IF($P14="","",IF($P14&lt;0.935,0,1))</f>
        <v/>
      </c>
      <c r="AJ14" s="85" t="str">
        <f>IF($P14="","",IF($P14&lt;0.955,0,1))</f>
        <v/>
      </c>
      <c r="AK14" s="85" t="str">
        <f>IF($P14="","",IF($P14&lt;0.975,0,1))</f>
        <v/>
      </c>
      <c r="AL14" s="85" t="str">
        <f>IF($P14="","",IF($P14&lt;0.995,0,1))</f>
        <v/>
      </c>
      <c r="AM14" s="86"/>
      <c r="AN14" s="28"/>
    </row>
    <row r="15" spans="1:40" s="15" customFormat="1" ht="21" customHeight="1">
      <c r="A15" s="27"/>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8"/>
    </row>
    <row r="16" spans="1:40" s="15" customFormat="1" ht="21" customHeight="1">
      <c r="A16" s="27"/>
      <c r="B16" s="110" t="s">
        <v>196</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1"/>
    </row>
    <row r="17" spans="1:40" s="15" customFormat="1" ht="21" customHeight="1">
      <c r="A17" s="27"/>
      <c r="B17" s="555" t="s">
        <v>197</v>
      </c>
      <c r="C17" s="556"/>
      <c r="D17" s="556"/>
      <c r="E17" s="556"/>
      <c r="F17" s="556"/>
      <c r="G17" s="556"/>
      <c r="H17" s="556"/>
      <c r="I17" s="556"/>
      <c r="J17" s="556"/>
      <c r="K17" s="556"/>
      <c r="L17" s="556"/>
      <c r="M17" s="557"/>
      <c r="N17" s="561" t="s">
        <v>723</v>
      </c>
      <c r="O17" s="562"/>
      <c r="P17" s="562"/>
      <c r="Q17" s="563"/>
      <c r="R17" s="597">
        <v>60</v>
      </c>
      <c r="S17" s="570"/>
      <c r="T17" s="88"/>
      <c r="U17" s="88"/>
      <c r="V17" s="569">
        <v>70</v>
      </c>
      <c r="W17" s="569"/>
      <c r="X17" s="569"/>
      <c r="Y17" s="88"/>
      <c r="Z17" s="88"/>
      <c r="AA17" s="569">
        <v>80</v>
      </c>
      <c r="AB17" s="569"/>
      <c r="AC17" s="569"/>
      <c r="AD17" s="89"/>
      <c r="AE17" s="88"/>
      <c r="AF17" s="569">
        <v>90</v>
      </c>
      <c r="AG17" s="569"/>
      <c r="AH17" s="569"/>
      <c r="AI17" s="83"/>
      <c r="AJ17" s="83"/>
      <c r="AK17" s="569">
        <v>100</v>
      </c>
      <c r="AL17" s="569"/>
      <c r="AM17" s="590"/>
      <c r="AN17" s="28"/>
    </row>
    <row r="18" spans="1:40" s="15" customFormat="1" ht="15" customHeight="1">
      <c r="A18" s="27"/>
      <c r="B18" s="558"/>
      <c r="C18" s="559"/>
      <c r="D18" s="559"/>
      <c r="E18" s="559"/>
      <c r="F18" s="559"/>
      <c r="G18" s="559"/>
      <c r="H18" s="559"/>
      <c r="I18" s="559"/>
      <c r="J18" s="559"/>
      <c r="K18" s="559"/>
      <c r="L18" s="559"/>
      <c r="M18" s="560"/>
      <c r="N18" s="564"/>
      <c r="O18" s="565"/>
      <c r="P18" s="565"/>
      <c r="Q18" s="566"/>
      <c r="R18" s="35"/>
      <c r="S18" s="36"/>
      <c r="T18" s="35"/>
      <c r="U18" s="35"/>
      <c r="V18" s="35"/>
      <c r="W18" s="35"/>
      <c r="X18" s="36"/>
      <c r="Y18" s="35"/>
      <c r="Z18" s="35"/>
      <c r="AA18" s="35"/>
      <c r="AB18" s="35"/>
      <c r="AC18" s="36"/>
      <c r="AD18" s="35"/>
      <c r="AE18" s="35"/>
      <c r="AF18" s="35"/>
      <c r="AG18" s="35"/>
      <c r="AH18" s="36"/>
      <c r="AI18" s="35"/>
      <c r="AJ18" s="35"/>
      <c r="AK18" s="35"/>
      <c r="AL18" s="87"/>
      <c r="AM18" s="37"/>
      <c r="AN18" s="28"/>
    </row>
    <row r="19" spans="1:40" s="15" customFormat="1" ht="18">
      <c r="A19" s="27"/>
      <c r="B19" s="572" t="s">
        <v>198</v>
      </c>
      <c r="C19" s="573"/>
      <c r="D19" s="573"/>
      <c r="E19" s="573"/>
      <c r="F19" s="573"/>
      <c r="G19" s="573"/>
      <c r="H19" s="573"/>
      <c r="I19" s="573"/>
      <c r="J19" s="573"/>
      <c r="K19" s="573"/>
      <c r="L19" s="573"/>
      <c r="M19" s="574"/>
      <c r="N19" s="512" t="s">
        <v>199</v>
      </c>
      <c r="O19" s="536"/>
      <c r="P19" s="575" t="str">
        <f>'C Rep.'!AO20</f>
        <v/>
      </c>
      <c r="Q19" s="576"/>
      <c r="R19" s="84" t="str">
        <f>IF($P19="","",IF($P19&lt;=0.595,0,1))</f>
        <v/>
      </c>
      <c r="S19" s="85" t="str">
        <f>IF($P19="","",IF($P19&lt;0.615,0,1))</f>
        <v/>
      </c>
      <c r="T19" s="85" t="str">
        <f>IF($P19="","",IF($P19&lt;0.635,0,1))</f>
        <v/>
      </c>
      <c r="U19" s="85" t="str">
        <f>IF($P19="","",IF($P19&lt;0.655,0,1))</f>
        <v/>
      </c>
      <c r="V19" s="85" t="str">
        <f>IF($P19="","",IF($P19&lt;0.675,0,1))</f>
        <v/>
      </c>
      <c r="W19" s="85" t="str">
        <f>IF($P19="","",IF($P19&lt;0.695,0,1))</f>
        <v/>
      </c>
      <c r="X19" s="85" t="str">
        <f>IF($P19="","",IF($P19&lt;0.715,0,1))</f>
        <v/>
      </c>
      <c r="Y19" s="85" t="str">
        <f>IF($P19="","",IF($P19&lt;0.735,0,1))</f>
        <v/>
      </c>
      <c r="Z19" s="85" t="str">
        <f>IF($P19="","",IF($P19&lt;0.755,0,1))</f>
        <v/>
      </c>
      <c r="AA19" s="85" t="str">
        <f>IF($P19="","",IF($P19&lt;0.775,0,1))</f>
        <v/>
      </c>
      <c r="AB19" s="85" t="str">
        <f>IF($P19="","",IF($P19&lt;0.795,0,1))</f>
        <v/>
      </c>
      <c r="AC19" s="85" t="str">
        <f>IF($P19="","",IF($P19&lt;0.815,0,1))</f>
        <v/>
      </c>
      <c r="AD19" s="85" t="str">
        <f>IF($P19="","",IF($P19&lt;0.835,0,1))</f>
        <v/>
      </c>
      <c r="AE19" s="85" t="str">
        <f>IF($P19="","",IF($P19&lt;0.855,0,1))</f>
        <v/>
      </c>
      <c r="AF19" s="85" t="str">
        <f>IF($P19="","",IF($P19&lt;0.875,0,1))</f>
        <v/>
      </c>
      <c r="AG19" s="85" t="str">
        <f>IF($P19="","",IF($P19&lt;0.895,0,1))</f>
        <v/>
      </c>
      <c r="AH19" s="85" t="str">
        <f>IF($P19="","",IF($P19&lt;0.915,0,1))</f>
        <v/>
      </c>
      <c r="AI19" s="85" t="str">
        <f>IF($P19="","",IF($P19&lt;0.935,0,1))</f>
        <v/>
      </c>
      <c r="AJ19" s="85" t="str">
        <f>IF($P19="","",IF($P19&lt;0.955,0,1))</f>
        <v/>
      </c>
      <c r="AK19" s="85" t="str">
        <f>IF($P19="","",IF($P19&lt;0.975,0,1))</f>
        <v/>
      </c>
      <c r="AL19" s="85" t="str">
        <f>IF($P19="","",IF($P19&lt;0.995,0,1))</f>
        <v/>
      </c>
      <c r="AM19" s="86"/>
      <c r="AN19" s="28"/>
    </row>
    <row r="20" spans="1:40" s="15" customFormat="1" ht="18">
      <c r="A20" s="27"/>
      <c r="B20" s="572" t="s">
        <v>140</v>
      </c>
      <c r="C20" s="573"/>
      <c r="D20" s="573"/>
      <c r="E20" s="573"/>
      <c r="F20" s="573"/>
      <c r="G20" s="573"/>
      <c r="H20" s="573"/>
      <c r="I20" s="573"/>
      <c r="J20" s="573"/>
      <c r="K20" s="573"/>
      <c r="L20" s="573"/>
      <c r="M20" s="574"/>
      <c r="N20" s="512" t="s">
        <v>200</v>
      </c>
      <c r="O20" s="536"/>
      <c r="P20" s="575" t="str">
        <f>'C Rep.'!AO54</f>
        <v/>
      </c>
      <c r="Q20" s="576"/>
      <c r="R20" s="84" t="str">
        <f t="shared" ref="R20:R31" si="0">IF($P20="","",IF($P20&lt;=0.595,0,1))</f>
        <v/>
      </c>
      <c r="S20" s="85" t="str">
        <f t="shared" ref="S20:S31" si="1">IF($P20="","",IF($P20&lt;0.615,0,1))</f>
        <v/>
      </c>
      <c r="T20" s="85" t="str">
        <f t="shared" ref="T20:T31" si="2">IF($P20="","",IF($P20&lt;0.635,0,1))</f>
        <v/>
      </c>
      <c r="U20" s="85" t="str">
        <f t="shared" ref="U20:U31" si="3">IF($P20="","",IF($P20&lt;0.655,0,1))</f>
        <v/>
      </c>
      <c r="V20" s="85" t="str">
        <f t="shared" ref="V20:V31" si="4">IF($P20="","",IF($P20&lt;0.675,0,1))</f>
        <v/>
      </c>
      <c r="W20" s="85" t="str">
        <f t="shared" ref="W20:W31" si="5">IF($P20="","",IF($P20&lt;0.695,0,1))</f>
        <v/>
      </c>
      <c r="X20" s="85" t="str">
        <f t="shared" ref="X20:X31" si="6">IF($P20="","",IF($P20&lt;0.715,0,1))</f>
        <v/>
      </c>
      <c r="Y20" s="85" t="str">
        <f t="shared" ref="Y20:Y31" si="7">IF($P20="","",IF($P20&lt;0.735,0,1))</f>
        <v/>
      </c>
      <c r="Z20" s="85" t="str">
        <f t="shared" ref="Z20:Z31" si="8">IF($P20="","",IF($P20&lt;0.755,0,1))</f>
        <v/>
      </c>
      <c r="AA20" s="85" t="str">
        <f t="shared" ref="AA20:AA31" si="9">IF($P20="","",IF($P20&lt;0.775,0,1))</f>
        <v/>
      </c>
      <c r="AB20" s="85" t="str">
        <f t="shared" ref="AB20:AB31" si="10">IF($P20="","",IF($P20&lt;0.795,0,1))</f>
        <v/>
      </c>
      <c r="AC20" s="85" t="str">
        <f t="shared" ref="AC20:AC31" si="11">IF($P20="","",IF($P20&lt;0.815,0,1))</f>
        <v/>
      </c>
      <c r="AD20" s="85" t="str">
        <f t="shared" ref="AD20:AD31" si="12">IF($P20="","",IF($P20&lt;0.835,0,1))</f>
        <v/>
      </c>
      <c r="AE20" s="85" t="str">
        <f t="shared" ref="AE20:AE31" si="13">IF($P20="","",IF($P20&lt;0.855,0,1))</f>
        <v/>
      </c>
      <c r="AF20" s="85" t="str">
        <f t="shared" ref="AF20:AF31" si="14">IF($P20="","",IF($P20&lt;0.875,0,1))</f>
        <v/>
      </c>
      <c r="AG20" s="85" t="str">
        <f t="shared" ref="AG20:AG31" si="15">IF($P20="","",IF($P20&lt;0.895,0,1))</f>
        <v/>
      </c>
      <c r="AH20" s="85" t="str">
        <f t="shared" ref="AH20:AH31" si="16">IF($P20="","",IF($P20&lt;0.915,0,1))</f>
        <v/>
      </c>
      <c r="AI20" s="85" t="str">
        <f t="shared" ref="AI20:AI31" si="17">IF($P20="","",IF($P20&lt;0.935,0,1))</f>
        <v/>
      </c>
      <c r="AJ20" s="85" t="str">
        <f t="shared" ref="AJ20:AJ31" si="18">IF($P20="","",IF($P20&lt;0.955,0,1))</f>
        <v/>
      </c>
      <c r="AK20" s="85" t="str">
        <f t="shared" ref="AK20:AK31" si="19">IF($P20="","",IF($P20&lt;0.975,0,1))</f>
        <v/>
      </c>
      <c r="AL20" s="85" t="str">
        <f t="shared" ref="AL20:AL31" si="20">IF($P20="","",IF($P20&lt;0.995,0,1))</f>
        <v/>
      </c>
      <c r="AM20" s="86"/>
      <c r="AN20" s="28"/>
    </row>
    <row r="21" spans="1:40" s="15" customFormat="1" ht="18">
      <c r="A21" s="27"/>
      <c r="B21" s="572" t="s">
        <v>201</v>
      </c>
      <c r="C21" s="573"/>
      <c r="D21" s="573"/>
      <c r="E21" s="573"/>
      <c r="F21" s="573"/>
      <c r="G21" s="573"/>
      <c r="H21" s="573"/>
      <c r="I21" s="573"/>
      <c r="J21" s="573"/>
      <c r="K21" s="573"/>
      <c r="L21" s="573"/>
      <c r="M21" s="574"/>
      <c r="N21" s="512" t="s">
        <v>202</v>
      </c>
      <c r="O21" s="536"/>
      <c r="P21" s="575" t="str">
        <f>'C Rep.'!AO27</f>
        <v/>
      </c>
      <c r="Q21" s="576"/>
      <c r="R21" s="84" t="str">
        <f t="shared" si="0"/>
        <v/>
      </c>
      <c r="S21" s="85" t="str">
        <f t="shared" si="1"/>
        <v/>
      </c>
      <c r="T21" s="85" t="str">
        <f t="shared" si="2"/>
        <v/>
      </c>
      <c r="U21" s="85" t="str">
        <f t="shared" si="3"/>
        <v/>
      </c>
      <c r="V21" s="85" t="str">
        <f t="shared" si="4"/>
        <v/>
      </c>
      <c r="W21" s="85" t="str">
        <f t="shared" si="5"/>
        <v/>
      </c>
      <c r="X21" s="85" t="str">
        <f t="shared" si="6"/>
        <v/>
      </c>
      <c r="Y21" s="85" t="str">
        <f t="shared" si="7"/>
        <v/>
      </c>
      <c r="Z21" s="85" t="str">
        <f t="shared" si="8"/>
        <v/>
      </c>
      <c r="AA21" s="85" t="str">
        <f t="shared" si="9"/>
        <v/>
      </c>
      <c r="AB21" s="85" t="str">
        <f t="shared" si="10"/>
        <v/>
      </c>
      <c r="AC21" s="85" t="str">
        <f t="shared" si="11"/>
        <v/>
      </c>
      <c r="AD21" s="85" t="str">
        <f t="shared" si="12"/>
        <v/>
      </c>
      <c r="AE21" s="85" t="str">
        <f t="shared" si="13"/>
        <v/>
      </c>
      <c r="AF21" s="85" t="str">
        <f t="shared" si="14"/>
        <v/>
      </c>
      <c r="AG21" s="85" t="str">
        <f t="shared" si="15"/>
        <v/>
      </c>
      <c r="AH21" s="85" t="str">
        <f t="shared" si="16"/>
        <v/>
      </c>
      <c r="AI21" s="85" t="str">
        <f t="shared" si="17"/>
        <v/>
      </c>
      <c r="AJ21" s="85" t="str">
        <f t="shared" si="18"/>
        <v/>
      </c>
      <c r="AK21" s="85" t="str">
        <f t="shared" si="19"/>
        <v/>
      </c>
      <c r="AL21" s="85" t="str">
        <f t="shared" si="20"/>
        <v/>
      </c>
      <c r="AM21" s="86"/>
      <c r="AN21" s="28"/>
    </row>
    <row r="22" spans="1:40" s="15" customFormat="1" ht="18">
      <c r="A22" s="27"/>
      <c r="B22" s="591" t="s">
        <v>203</v>
      </c>
      <c r="C22" s="592"/>
      <c r="D22" s="592"/>
      <c r="E22" s="592"/>
      <c r="F22" s="592"/>
      <c r="G22" s="592"/>
      <c r="H22" s="592"/>
      <c r="I22" s="592"/>
      <c r="J22" s="592"/>
      <c r="K22" s="592"/>
      <c r="L22" s="592"/>
      <c r="M22" s="593"/>
      <c r="N22" s="594" t="s">
        <v>204</v>
      </c>
      <c r="O22" s="595"/>
      <c r="P22" s="598" t="str">
        <f>'C Rep.'!AO29</f>
        <v/>
      </c>
      <c r="Q22" s="599"/>
      <c r="R22" s="285" t="str">
        <f t="shared" si="0"/>
        <v/>
      </c>
      <c r="S22" s="286" t="str">
        <f t="shared" si="1"/>
        <v/>
      </c>
      <c r="T22" s="286" t="str">
        <f t="shared" si="2"/>
        <v/>
      </c>
      <c r="U22" s="286" t="str">
        <f t="shared" si="3"/>
        <v/>
      </c>
      <c r="V22" s="286" t="str">
        <f t="shared" si="4"/>
        <v/>
      </c>
      <c r="W22" s="286" t="str">
        <f t="shared" si="5"/>
        <v/>
      </c>
      <c r="X22" s="286" t="str">
        <f t="shared" si="6"/>
        <v/>
      </c>
      <c r="Y22" s="286" t="str">
        <f t="shared" si="7"/>
        <v/>
      </c>
      <c r="Z22" s="286" t="str">
        <f t="shared" si="8"/>
        <v/>
      </c>
      <c r="AA22" s="286" t="str">
        <f t="shared" si="9"/>
        <v/>
      </c>
      <c r="AB22" s="286" t="str">
        <f t="shared" si="10"/>
        <v/>
      </c>
      <c r="AC22" s="286" t="str">
        <f t="shared" si="11"/>
        <v/>
      </c>
      <c r="AD22" s="286" t="str">
        <f t="shared" si="12"/>
        <v/>
      </c>
      <c r="AE22" s="286" t="str">
        <f t="shared" si="13"/>
        <v/>
      </c>
      <c r="AF22" s="286" t="str">
        <f t="shared" si="14"/>
        <v/>
      </c>
      <c r="AG22" s="286" t="str">
        <f t="shared" si="15"/>
        <v/>
      </c>
      <c r="AH22" s="286" t="str">
        <f t="shared" si="16"/>
        <v/>
      </c>
      <c r="AI22" s="286" t="str">
        <f t="shared" si="17"/>
        <v/>
      </c>
      <c r="AJ22" s="286" t="str">
        <f t="shared" si="18"/>
        <v/>
      </c>
      <c r="AK22" s="286" t="str">
        <f t="shared" si="19"/>
        <v/>
      </c>
      <c r="AL22" s="286" t="str">
        <f t="shared" si="20"/>
        <v/>
      </c>
      <c r="AM22" s="287"/>
      <c r="AN22" s="596"/>
    </row>
    <row r="23" spans="1:40" s="15" customFormat="1" ht="18">
      <c r="A23" s="27"/>
      <c r="B23" s="591" t="s">
        <v>205</v>
      </c>
      <c r="C23" s="592"/>
      <c r="D23" s="592"/>
      <c r="E23" s="592"/>
      <c r="F23" s="592"/>
      <c r="G23" s="592"/>
      <c r="H23" s="592"/>
      <c r="I23" s="592"/>
      <c r="J23" s="592"/>
      <c r="K23" s="592"/>
      <c r="L23" s="592"/>
      <c r="M23" s="593"/>
      <c r="N23" s="594" t="s">
        <v>206</v>
      </c>
      <c r="O23" s="595"/>
      <c r="P23" s="598" t="str">
        <f>'C Rep.'!AO31</f>
        <v/>
      </c>
      <c r="Q23" s="599"/>
      <c r="R23" s="285" t="str">
        <f t="shared" si="0"/>
        <v/>
      </c>
      <c r="S23" s="286" t="str">
        <f t="shared" si="1"/>
        <v/>
      </c>
      <c r="T23" s="286" t="str">
        <f t="shared" si="2"/>
        <v/>
      </c>
      <c r="U23" s="286" t="str">
        <f t="shared" si="3"/>
        <v/>
      </c>
      <c r="V23" s="286" t="str">
        <f t="shared" si="4"/>
        <v/>
      </c>
      <c r="W23" s="286" t="str">
        <f t="shared" si="5"/>
        <v/>
      </c>
      <c r="X23" s="286" t="str">
        <f t="shared" si="6"/>
        <v/>
      </c>
      <c r="Y23" s="286" t="str">
        <f t="shared" si="7"/>
        <v/>
      </c>
      <c r="Z23" s="286" t="str">
        <f t="shared" si="8"/>
        <v/>
      </c>
      <c r="AA23" s="286" t="str">
        <f t="shared" si="9"/>
        <v/>
      </c>
      <c r="AB23" s="286" t="str">
        <f t="shared" si="10"/>
        <v/>
      </c>
      <c r="AC23" s="286" t="str">
        <f t="shared" si="11"/>
        <v/>
      </c>
      <c r="AD23" s="286" t="str">
        <f t="shared" si="12"/>
        <v/>
      </c>
      <c r="AE23" s="286" t="str">
        <f t="shared" si="13"/>
        <v/>
      </c>
      <c r="AF23" s="286" t="str">
        <f t="shared" si="14"/>
        <v/>
      </c>
      <c r="AG23" s="286" t="str">
        <f t="shared" si="15"/>
        <v/>
      </c>
      <c r="AH23" s="286" t="str">
        <f t="shared" si="16"/>
        <v/>
      </c>
      <c r="AI23" s="286" t="str">
        <f t="shared" si="17"/>
        <v/>
      </c>
      <c r="AJ23" s="286" t="str">
        <f t="shared" si="18"/>
        <v/>
      </c>
      <c r="AK23" s="286" t="str">
        <f t="shared" si="19"/>
        <v/>
      </c>
      <c r="AL23" s="286" t="str">
        <f t="shared" si="20"/>
        <v/>
      </c>
      <c r="AM23" s="287"/>
      <c r="AN23" s="596"/>
    </row>
    <row r="24" spans="1:40" s="15" customFormat="1" ht="18">
      <c r="A24" s="27"/>
      <c r="B24" s="591" t="s">
        <v>207</v>
      </c>
      <c r="C24" s="592"/>
      <c r="D24" s="592"/>
      <c r="E24" s="592"/>
      <c r="F24" s="592"/>
      <c r="G24" s="592"/>
      <c r="H24" s="592"/>
      <c r="I24" s="592"/>
      <c r="J24" s="592"/>
      <c r="K24" s="592"/>
      <c r="L24" s="592"/>
      <c r="M24" s="593"/>
      <c r="N24" s="594" t="s">
        <v>208</v>
      </c>
      <c r="O24" s="595"/>
      <c r="P24" s="598" t="str">
        <f>'C Rep.'!AO33</f>
        <v/>
      </c>
      <c r="Q24" s="599"/>
      <c r="R24" s="285" t="str">
        <f t="shared" si="0"/>
        <v/>
      </c>
      <c r="S24" s="286" t="str">
        <f t="shared" si="1"/>
        <v/>
      </c>
      <c r="T24" s="286" t="str">
        <f t="shared" si="2"/>
        <v/>
      </c>
      <c r="U24" s="286" t="str">
        <f t="shared" si="3"/>
        <v/>
      </c>
      <c r="V24" s="286" t="str">
        <f t="shared" si="4"/>
        <v/>
      </c>
      <c r="W24" s="286" t="str">
        <f t="shared" si="5"/>
        <v/>
      </c>
      <c r="X24" s="286" t="str">
        <f t="shared" si="6"/>
        <v/>
      </c>
      <c r="Y24" s="286" t="str">
        <f t="shared" si="7"/>
        <v/>
      </c>
      <c r="Z24" s="286" t="str">
        <f t="shared" si="8"/>
        <v/>
      </c>
      <c r="AA24" s="286" t="str">
        <f t="shared" si="9"/>
        <v/>
      </c>
      <c r="AB24" s="286" t="str">
        <f t="shared" si="10"/>
        <v/>
      </c>
      <c r="AC24" s="286" t="str">
        <f t="shared" si="11"/>
        <v/>
      </c>
      <c r="AD24" s="286" t="str">
        <f t="shared" si="12"/>
        <v/>
      </c>
      <c r="AE24" s="286" t="str">
        <f t="shared" si="13"/>
        <v/>
      </c>
      <c r="AF24" s="286" t="str">
        <f t="shared" si="14"/>
        <v/>
      </c>
      <c r="AG24" s="286" t="str">
        <f t="shared" si="15"/>
        <v/>
      </c>
      <c r="AH24" s="286" t="str">
        <f t="shared" si="16"/>
        <v/>
      </c>
      <c r="AI24" s="286" t="str">
        <f t="shared" si="17"/>
        <v/>
      </c>
      <c r="AJ24" s="286" t="str">
        <f t="shared" si="18"/>
        <v/>
      </c>
      <c r="AK24" s="286" t="str">
        <f t="shared" si="19"/>
        <v/>
      </c>
      <c r="AL24" s="286" t="str">
        <f t="shared" si="20"/>
        <v/>
      </c>
      <c r="AM24" s="287"/>
      <c r="AN24" s="596"/>
    </row>
    <row r="25" spans="1:40" s="15" customFormat="1" ht="18">
      <c r="A25" s="27"/>
      <c r="B25" s="591" t="s">
        <v>209</v>
      </c>
      <c r="C25" s="592"/>
      <c r="D25" s="592"/>
      <c r="E25" s="592"/>
      <c r="F25" s="592"/>
      <c r="G25" s="592"/>
      <c r="H25" s="592"/>
      <c r="I25" s="592"/>
      <c r="J25" s="592"/>
      <c r="K25" s="592"/>
      <c r="L25" s="592"/>
      <c r="M25" s="593"/>
      <c r="N25" s="594" t="s">
        <v>210</v>
      </c>
      <c r="O25" s="595"/>
      <c r="P25" s="598" t="str">
        <f>'C Rep.'!AO35</f>
        <v/>
      </c>
      <c r="Q25" s="599"/>
      <c r="R25" s="285" t="str">
        <f t="shared" si="0"/>
        <v/>
      </c>
      <c r="S25" s="286" t="str">
        <f t="shared" si="1"/>
        <v/>
      </c>
      <c r="T25" s="286" t="str">
        <f t="shared" si="2"/>
        <v/>
      </c>
      <c r="U25" s="286" t="str">
        <f t="shared" si="3"/>
        <v/>
      </c>
      <c r="V25" s="286" t="str">
        <f t="shared" si="4"/>
        <v/>
      </c>
      <c r="W25" s="286" t="str">
        <f t="shared" si="5"/>
        <v/>
      </c>
      <c r="X25" s="286" t="str">
        <f t="shared" si="6"/>
        <v/>
      </c>
      <c r="Y25" s="286" t="str">
        <f t="shared" si="7"/>
        <v/>
      </c>
      <c r="Z25" s="286" t="str">
        <f t="shared" si="8"/>
        <v/>
      </c>
      <c r="AA25" s="286" t="str">
        <f t="shared" si="9"/>
        <v/>
      </c>
      <c r="AB25" s="286" t="str">
        <f t="shared" si="10"/>
        <v/>
      </c>
      <c r="AC25" s="286" t="str">
        <f t="shared" si="11"/>
        <v/>
      </c>
      <c r="AD25" s="286" t="str">
        <f t="shared" si="12"/>
        <v/>
      </c>
      <c r="AE25" s="286" t="str">
        <f t="shared" si="13"/>
        <v/>
      </c>
      <c r="AF25" s="286" t="str">
        <f t="shared" si="14"/>
        <v/>
      </c>
      <c r="AG25" s="286" t="str">
        <f t="shared" si="15"/>
        <v/>
      </c>
      <c r="AH25" s="286" t="str">
        <f t="shared" si="16"/>
        <v/>
      </c>
      <c r="AI25" s="286" t="str">
        <f t="shared" si="17"/>
        <v/>
      </c>
      <c r="AJ25" s="286" t="str">
        <f t="shared" si="18"/>
        <v/>
      </c>
      <c r="AK25" s="286" t="str">
        <f t="shared" si="19"/>
        <v/>
      </c>
      <c r="AL25" s="286" t="str">
        <f t="shared" si="20"/>
        <v/>
      </c>
      <c r="AM25" s="287"/>
      <c r="AN25" s="596"/>
    </row>
    <row r="26" spans="1:40" s="15" customFormat="1" ht="18">
      <c r="A26" s="27"/>
      <c r="B26" s="591" t="s">
        <v>211</v>
      </c>
      <c r="C26" s="592"/>
      <c r="D26" s="592"/>
      <c r="E26" s="592"/>
      <c r="F26" s="592"/>
      <c r="G26" s="592"/>
      <c r="H26" s="592"/>
      <c r="I26" s="592"/>
      <c r="J26" s="592"/>
      <c r="K26" s="592"/>
      <c r="L26" s="592"/>
      <c r="M26" s="593"/>
      <c r="N26" s="594" t="s">
        <v>212</v>
      </c>
      <c r="O26" s="595"/>
      <c r="P26" s="598" t="str">
        <f>'C Rep.'!AO37</f>
        <v/>
      </c>
      <c r="Q26" s="599"/>
      <c r="R26" s="285" t="str">
        <f t="shared" si="0"/>
        <v/>
      </c>
      <c r="S26" s="286" t="str">
        <f t="shared" si="1"/>
        <v/>
      </c>
      <c r="T26" s="286" t="str">
        <f t="shared" si="2"/>
        <v/>
      </c>
      <c r="U26" s="286" t="str">
        <f t="shared" si="3"/>
        <v/>
      </c>
      <c r="V26" s="286" t="str">
        <f t="shared" si="4"/>
        <v/>
      </c>
      <c r="W26" s="286" t="str">
        <f t="shared" si="5"/>
        <v/>
      </c>
      <c r="X26" s="286" t="str">
        <f t="shared" si="6"/>
        <v/>
      </c>
      <c r="Y26" s="286" t="str">
        <f t="shared" si="7"/>
        <v/>
      </c>
      <c r="Z26" s="286" t="str">
        <f t="shared" si="8"/>
        <v/>
      </c>
      <c r="AA26" s="286" t="str">
        <f t="shared" si="9"/>
        <v/>
      </c>
      <c r="AB26" s="286" t="str">
        <f t="shared" si="10"/>
        <v/>
      </c>
      <c r="AC26" s="286" t="str">
        <f t="shared" si="11"/>
        <v/>
      </c>
      <c r="AD26" s="286" t="str">
        <f t="shared" si="12"/>
        <v/>
      </c>
      <c r="AE26" s="286" t="str">
        <f t="shared" si="13"/>
        <v/>
      </c>
      <c r="AF26" s="286" t="str">
        <f t="shared" si="14"/>
        <v/>
      </c>
      <c r="AG26" s="286" t="str">
        <f t="shared" si="15"/>
        <v/>
      </c>
      <c r="AH26" s="286" t="str">
        <f t="shared" si="16"/>
        <v/>
      </c>
      <c r="AI26" s="286" t="str">
        <f t="shared" si="17"/>
        <v/>
      </c>
      <c r="AJ26" s="286" t="str">
        <f t="shared" si="18"/>
        <v/>
      </c>
      <c r="AK26" s="286" t="str">
        <f t="shared" si="19"/>
        <v/>
      </c>
      <c r="AL26" s="286" t="str">
        <f t="shared" si="20"/>
        <v/>
      </c>
      <c r="AM26" s="287"/>
      <c r="AN26" s="596"/>
    </row>
    <row r="27" spans="1:40" s="15" customFormat="1" ht="18">
      <c r="A27" s="27"/>
      <c r="B27" s="591" t="s">
        <v>213</v>
      </c>
      <c r="C27" s="592"/>
      <c r="D27" s="592"/>
      <c r="E27" s="592"/>
      <c r="F27" s="592"/>
      <c r="G27" s="592"/>
      <c r="H27" s="592"/>
      <c r="I27" s="592"/>
      <c r="J27" s="592"/>
      <c r="K27" s="592"/>
      <c r="L27" s="592"/>
      <c r="M27" s="593"/>
      <c r="N27" s="594" t="s">
        <v>214</v>
      </c>
      <c r="O27" s="595"/>
      <c r="P27" s="598" t="str">
        <f>'C Rep.'!AO39</f>
        <v/>
      </c>
      <c r="Q27" s="599"/>
      <c r="R27" s="285" t="str">
        <f t="shared" si="0"/>
        <v/>
      </c>
      <c r="S27" s="286" t="str">
        <f t="shared" si="1"/>
        <v/>
      </c>
      <c r="T27" s="286" t="str">
        <f t="shared" si="2"/>
        <v/>
      </c>
      <c r="U27" s="286" t="str">
        <f t="shared" si="3"/>
        <v/>
      </c>
      <c r="V27" s="286" t="str">
        <f t="shared" si="4"/>
        <v/>
      </c>
      <c r="W27" s="286" t="str">
        <f t="shared" si="5"/>
        <v/>
      </c>
      <c r="X27" s="286" t="str">
        <f t="shared" si="6"/>
        <v/>
      </c>
      <c r="Y27" s="286" t="str">
        <f t="shared" si="7"/>
        <v/>
      </c>
      <c r="Z27" s="286" t="str">
        <f t="shared" si="8"/>
        <v/>
      </c>
      <c r="AA27" s="286" t="str">
        <f t="shared" si="9"/>
        <v/>
      </c>
      <c r="AB27" s="286" t="str">
        <f t="shared" si="10"/>
        <v/>
      </c>
      <c r="AC27" s="286" t="str">
        <f t="shared" si="11"/>
        <v/>
      </c>
      <c r="AD27" s="286" t="str">
        <f t="shared" si="12"/>
        <v/>
      </c>
      <c r="AE27" s="286" t="str">
        <f t="shared" si="13"/>
        <v/>
      </c>
      <c r="AF27" s="286" t="str">
        <f t="shared" si="14"/>
        <v/>
      </c>
      <c r="AG27" s="286" t="str">
        <f t="shared" si="15"/>
        <v/>
      </c>
      <c r="AH27" s="286" t="str">
        <f t="shared" si="16"/>
        <v/>
      </c>
      <c r="AI27" s="286" t="str">
        <f t="shared" si="17"/>
        <v/>
      </c>
      <c r="AJ27" s="286" t="str">
        <f t="shared" si="18"/>
        <v/>
      </c>
      <c r="AK27" s="286" t="str">
        <f t="shared" si="19"/>
        <v/>
      </c>
      <c r="AL27" s="286" t="str">
        <f t="shared" si="20"/>
        <v/>
      </c>
      <c r="AM27" s="287"/>
      <c r="AN27" s="596"/>
    </row>
    <row r="28" spans="1:40" s="15" customFormat="1" ht="18">
      <c r="A28" s="27"/>
      <c r="B28" s="591" t="s">
        <v>215</v>
      </c>
      <c r="C28" s="592"/>
      <c r="D28" s="592"/>
      <c r="E28" s="592"/>
      <c r="F28" s="592"/>
      <c r="G28" s="592"/>
      <c r="H28" s="592"/>
      <c r="I28" s="592"/>
      <c r="J28" s="592"/>
      <c r="K28" s="592"/>
      <c r="L28" s="592"/>
      <c r="M28" s="593"/>
      <c r="N28" s="594" t="s">
        <v>216</v>
      </c>
      <c r="O28" s="595"/>
      <c r="P28" s="598" t="str">
        <f>'C Rep.'!AO41</f>
        <v/>
      </c>
      <c r="Q28" s="599"/>
      <c r="R28" s="285" t="str">
        <f t="shared" si="0"/>
        <v/>
      </c>
      <c r="S28" s="286" t="str">
        <f t="shared" si="1"/>
        <v/>
      </c>
      <c r="T28" s="286" t="str">
        <f t="shared" si="2"/>
        <v/>
      </c>
      <c r="U28" s="286" t="str">
        <f t="shared" si="3"/>
        <v/>
      </c>
      <c r="V28" s="286" t="str">
        <f t="shared" si="4"/>
        <v/>
      </c>
      <c r="W28" s="286" t="str">
        <f t="shared" si="5"/>
        <v/>
      </c>
      <c r="X28" s="286" t="str">
        <f t="shared" si="6"/>
        <v/>
      </c>
      <c r="Y28" s="286" t="str">
        <f t="shared" si="7"/>
        <v/>
      </c>
      <c r="Z28" s="286" t="str">
        <f t="shared" si="8"/>
        <v/>
      </c>
      <c r="AA28" s="286" t="str">
        <f t="shared" si="9"/>
        <v/>
      </c>
      <c r="AB28" s="286" t="str">
        <f t="shared" si="10"/>
        <v/>
      </c>
      <c r="AC28" s="286" t="str">
        <f t="shared" si="11"/>
        <v/>
      </c>
      <c r="AD28" s="286" t="str">
        <f t="shared" si="12"/>
        <v/>
      </c>
      <c r="AE28" s="286" t="str">
        <f t="shared" si="13"/>
        <v/>
      </c>
      <c r="AF28" s="286" t="str">
        <f t="shared" si="14"/>
        <v/>
      </c>
      <c r="AG28" s="286" t="str">
        <f t="shared" si="15"/>
        <v/>
      </c>
      <c r="AH28" s="286" t="str">
        <f t="shared" si="16"/>
        <v/>
      </c>
      <c r="AI28" s="286" t="str">
        <f t="shared" si="17"/>
        <v/>
      </c>
      <c r="AJ28" s="286" t="str">
        <f t="shared" si="18"/>
        <v/>
      </c>
      <c r="AK28" s="286" t="str">
        <f t="shared" si="19"/>
        <v/>
      </c>
      <c r="AL28" s="286" t="str">
        <f t="shared" si="20"/>
        <v/>
      </c>
      <c r="AM28" s="287"/>
      <c r="AN28" s="596"/>
    </row>
    <row r="29" spans="1:40" s="15" customFormat="1" ht="18">
      <c r="A29" s="27"/>
      <c r="B29" s="591" t="s">
        <v>217</v>
      </c>
      <c r="C29" s="592"/>
      <c r="D29" s="592"/>
      <c r="E29" s="592"/>
      <c r="F29" s="592"/>
      <c r="G29" s="592"/>
      <c r="H29" s="592"/>
      <c r="I29" s="592"/>
      <c r="J29" s="592"/>
      <c r="K29" s="592"/>
      <c r="L29" s="592"/>
      <c r="M29" s="593"/>
      <c r="N29" s="594" t="s">
        <v>218</v>
      </c>
      <c r="O29" s="595"/>
      <c r="P29" s="598" t="str">
        <f>'C Rep.'!AO43</f>
        <v/>
      </c>
      <c r="Q29" s="599"/>
      <c r="R29" s="285" t="str">
        <f t="shared" si="0"/>
        <v/>
      </c>
      <c r="S29" s="286" t="str">
        <f t="shared" si="1"/>
        <v/>
      </c>
      <c r="T29" s="286" t="str">
        <f t="shared" si="2"/>
        <v/>
      </c>
      <c r="U29" s="286" t="str">
        <f t="shared" si="3"/>
        <v/>
      </c>
      <c r="V29" s="286" t="str">
        <f t="shared" si="4"/>
        <v/>
      </c>
      <c r="W29" s="286" t="str">
        <f t="shared" si="5"/>
        <v/>
      </c>
      <c r="X29" s="286" t="str">
        <f t="shared" si="6"/>
        <v/>
      </c>
      <c r="Y29" s="286" t="str">
        <f t="shared" si="7"/>
        <v/>
      </c>
      <c r="Z29" s="286" t="str">
        <f t="shared" si="8"/>
        <v/>
      </c>
      <c r="AA29" s="286" t="str">
        <f t="shared" si="9"/>
        <v/>
      </c>
      <c r="AB29" s="286" t="str">
        <f t="shared" si="10"/>
        <v/>
      </c>
      <c r="AC29" s="286" t="str">
        <f t="shared" si="11"/>
        <v/>
      </c>
      <c r="AD29" s="286" t="str">
        <f t="shared" si="12"/>
        <v/>
      </c>
      <c r="AE29" s="286" t="str">
        <f t="shared" si="13"/>
        <v/>
      </c>
      <c r="AF29" s="286" t="str">
        <f t="shared" si="14"/>
        <v/>
      </c>
      <c r="AG29" s="286" t="str">
        <f t="shared" si="15"/>
        <v/>
      </c>
      <c r="AH29" s="286" t="str">
        <f t="shared" si="16"/>
        <v/>
      </c>
      <c r="AI29" s="286" t="str">
        <f t="shared" si="17"/>
        <v/>
      </c>
      <c r="AJ29" s="286" t="str">
        <f t="shared" si="18"/>
        <v/>
      </c>
      <c r="AK29" s="286" t="str">
        <f t="shared" si="19"/>
        <v/>
      </c>
      <c r="AL29" s="286" t="str">
        <f t="shared" si="20"/>
        <v/>
      </c>
      <c r="AM29" s="287"/>
      <c r="AN29" s="596"/>
    </row>
    <row r="30" spans="1:40" s="15" customFormat="1" ht="18.75" thickBot="1">
      <c r="A30" s="27"/>
      <c r="B30" s="580" t="s">
        <v>219</v>
      </c>
      <c r="C30" s="581"/>
      <c r="D30" s="581"/>
      <c r="E30" s="581"/>
      <c r="F30" s="581"/>
      <c r="G30" s="581"/>
      <c r="H30" s="581"/>
      <c r="I30" s="581"/>
      <c r="J30" s="581"/>
      <c r="K30" s="581"/>
      <c r="L30" s="581"/>
      <c r="M30" s="582"/>
      <c r="N30" s="583" t="s">
        <v>220</v>
      </c>
      <c r="O30" s="584"/>
      <c r="P30" s="600" t="str">
        <f>'C Rep.'!AO45</f>
        <v/>
      </c>
      <c r="Q30" s="601"/>
      <c r="R30" s="288" t="str">
        <f t="shared" si="0"/>
        <v/>
      </c>
      <c r="S30" s="289" t="str">
        <f t="shared" si="1"/>
        <v/>
      </c>
      <c r="T30" s="289" t="str">
        <f t="shared" si="2"/>
        <v/>
      </c>
      <c r="U30" s="289" t="str">
        <f t="shared" si="3"/>
        <v/>
      </c>
      <c r="V30" s="289" t="str">
        <f t="shared" si="4"/>
        <v/>
      </c>
      <c r="W30" s="289" t="str">
        <f t="shared" si="5"/>
        <v/>
      </c>
      <c r="X30" s="289" t="str">
        <f t="shared" si="6"/>
        <v/>
      </c>
      <c r="Y30" s="289" t="str">
        <f t="shared" si="7"/>
        <v/>
      </c>
      <c r="Z30" s="289" t="str">
        <f t="shared" si="8"/>
        <v/>
      </c>
      <c r="AA30" s="289" t="str">
        <f t="shared" si="9"/>
        <v/>
      </c>
      <c r="AB30" s="289" t="str">
        <f t="shared" si="10"/>
        <v/>
      </c>
      <c r="AC30" s="289" t="str">
        <f t="shared" si="11"/>
        <v/>
      </c>
      <c r="AD30" s="289" t="str">
        <f t="shared" si="12"/>
        <v/>
      </c>
      <c r="AE30" s="289" t="str">
        <f t="shared" si="13"/>
        <v/>
      </c>
      <c r="AF30" s="289" t="str">
        <f t="shared" si="14"/>
        <v/>
      </c>
      <c r="AG30" s="289" t="str">
        <f t="shared" si="15"/>
        <v/>
      </c>
      <c r="AH30" s="289" t="str">
        <f t="shared" si="16"/>
        <v/>
      </c>
      <c r="AI30" s="289" t="str">
        <f t="shared" si="17"/>
        <v/>
      </c>
      <c r="AJ30" s="289" t="str">
        <f t="shared" si="18"/>
        <v/>
      </c>
      <c r="AK30" s="289" t="str">
        <f t="shared" si="19"/>
        <v/>
      </c>
      <c r="AL30" s="289" t="str">
        <f t="shared" si="20"/>
        <v/>
      </c>
      <c r="AM30" s="290"/>
      <c r="AN30" s="596"/>
    </row>
    <row r="31" spans="1:40" s="15" customFormat="1" ht="18">
      <c r="A31" s="27"/>
      <c r="B31" s="585" t="s">
        <v>278</v>
      </c>
      <c r="C31" s="586"/>
      <c r="D31" s="586"/>
      <c r="E31" s="586"/>
      <c r="F31" s="586"/>
      <c r="G31" s="586"/>
      <c r="H31" s="586"/>
      <c r="I31" s="586"/>
      <c r="J31" s="586"/>
      <c r="K31" s="586"/>
      <c r="L31" s="586"/>
      <c r="M31" s="587"/>
      <c r="N31" s="542" t="s">
        <v>221</v>
      </c>
      <c r="O31" s="543"/>
      <c r="P31" s="588" t="str">
        <f>IF(P21="","",AVERAGE(P21:Q30))</f>
        <v/>
      </c>
      <c r="Q31" s="589"/>
      <c r="R31" s="84" t="str">
        <f t="shared" si="0"/>
        <v/>
      </c>
      <c r="S31" s="85" t="str">
        <f t="shared" si="1"/>
        <v/>
      </c>
      <c r="T31" s="85" t="str">
        <f t="shared" si="2"/>
        <v/>
      </c>
      <c r="U31" s="85" t="str">
        <f t="shared" si="3"/>
        <v/>
      </c>
      <c r="V31" s="85" t="str">
        <f t="shared" si="4"/>
        <v/>
      </c>
      <c r="W31" s="85" t="str">
        <f t="shared" si="5"/>
        <v/>
      </c>
      <c r="X31" s="85" t="str">
        <f t="shared" si="6"/>
        <v/>
      </c>
      <c r="Y31" s="85" t="str">
        <f t="shared" si="7"/>
        <v/>
      </c>
      <c r="Z31" s="85" t="str">
        <f t="shared" si="8"/>
        <v/>
      </c>
      <c r="AA31" s="85" t="str">
        <f t="shared" si="9"/>
        <v/>
      </c>
      <c r="AB31" s="85" t="str">
        <f t="shared" si="10"/>
        <v/>
      </c>
      <c r="AC31" s="85" t="str">
        <f t="shared" si="11"/>
        <v/>
      </c>
      <c r="AD31" s="85" t="str">
        <f t="shared" si="12"/>
        <v/>
      </c>
      <c r="AE31" s="85" t="str">
        <f t="shared" si="13"/>
        <v/>
      </c>
      <c r="AF31" s="85" t="str">
        <f t="shared" si="14"/>
        <v/>
      </c>
      <c r="AG31" s="85" t="str">
        <f t="shared" si="15"/>
        <v/>
      </c>
      <c r="AH31" s="85" t="str">
        <f t="shared" si="16"/>
        <v/>
      </c>
      <c r="AI31" s="85" t="str">
        <f t="shared" si="17"/>
        <v/>
      </c>
      <c r="AJ31" s="85" t="str">
        <f t="shared" si="18"/>
        <v/>
      </c>
      <c r="AK31" s="85" t="str">
        <f t="shared" si="19"/>
        <v/>
      </c>
      <c r="AL31" s="85" t="str">
        <f t="shared" si="20"/>
        <v/>
      </c>
      <c r="AM31" s="86"/>
      <c r="AN31" s="28"/>
    </row>
    <row r="32" spans="1:40" s="15" customFormat="1" ht="15">
      <c r="A32" s="27"/>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28"/>
    </row>
    <row r="33" spans="1:40" s="15" customFormat="1" ht="15">
      <c r="A33" s="27"/>
      <c r="B33" s="110" t="s">
        <v>797</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28"/>
    </row>
    <row r="34" spans="1:40" s="15" customFormat="1" ht="15">
      <c r="A34" s="27"/>
      <c r="B34" s="112" t="s">
        <v>222</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28"/>
    </row>
    <row r="35" spans="1:40" s="15" customFormat="1" ht="15">
      <c r="A35" s="27"/>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28"/>
    </row>
    <row r="36" spans="1:40" s="15" customFormat="1" ht="15" customHeight="1">
      <c r="A36" s="27"/>
      <c r="B36" s="555" t="s">
        <v>223</v>
      </c>
      <c r="C36" s="556"/>
      <c r="D36" s="556"/>
      <c r="E36" s="556"/>
      <c r="F36" s="556"/>
      <c r="G36" s="556"/>
      <c r="H36" s="556"/>
      <c r="I36" s="556"/>
      <c r="J36" s="556"/>
      <c r="K36" s="556"/>
      <c r="L36" s="556"/>
      <c r="M36" s="557"/>
      <c r="N36" s="561" t="s">
        <v>722</v>
      </c>
      <c r="O36" s="562"/>
      <c r="P36" s="562"/>
      <c r="Q36" s="563"/>
      <c r="R36" s="568">
        <v>60</v>
      </c>
      <c r="S36" s="569"/>
      <c r="T36" s="88"/>
      <c r="U36" s="88"/>
      <c r="V36" s="569">
        <v>70</v>
      </c>
      <c r="W36" s="569"/>
      <c r="X36" s="569"/>
      <c r="Y36" s="88"/>
      <c r="Z36" s="88"/>
      <c r="AA36" s="569">
        <v>80</v>
      </c>
      <c r="AB36" s="569"/>
      <c r="AC36" s="569"/>
      <c r="AD36" s="89"/>
      <c r="AE36" s="88"/>
      <c r="AF36" s="569">
        <v>90</v>
      </c>
      <c r="AG36" s="569"/>
      <c r="AH36" s="569"/>
      <c r="AI36" s="83"/>
      <c r="AJ36" s="83"/>
      <c r="AK36" s="569">
        <v>100</v>
      </c>
      <c r="AL36" s="569"/>
      <c r="AM36" s="590"/>
      <c r="AN36" s="28"/>
    </row>
    <row r="37" spans="1:40" s="15" customFormat="1" ht="15">
      <c r="A37" s="27"/>
      <c r="B37" s="558"/>
      <c r="C37" s="559"/>
      <c r="D37" s="559"/>
      <c r="E37" s="559"/>
      <c r="F37" s="559"/>
      <c r="G37" s="559"/>
      <c r="H37" s="559"/>
      <c r="I37" s="559"/>
      <c r="J37" s="559"/>
      <c r="K37" s="559"/>
      <c r="L37" s="559"/>
      <c r="M37" s="560"/>
      <c r="N37" s="564"/>
      <c r="O37" s="565"/>
      <c r="P37" s="565"/>
      <c r="Q37" s="566"/>
      <c r="R37" s="35"/>
      <c r="S37" s="36"/>
      <c r="T37" s="35"/>
      <c r="U37" s="35"/>
      <c r="V37" s="35"/>
      <c r="W37" s="35"/>
      <c r="X37" s="36"/>
      <c r="Y37" s="35"/>
      <c r="Z37" s="35"/>
      <c r="AA37" s="35"/>
      <c r="AB37" s="35"/>
      <c r="AC37" s="36"/>
      <c r="AD37" s="35"/>
      <c r="AE37" s="35"/>
      <c r="AF37" s="35"/>
      <c r="AG37" s="35"/>
      <c r="AH37" s="36"/>
      <c r="AI37" s="35"/>
      <c r="AJ37" s="35"/>
      <c r="AK37" s="35"/>
      <c r="AL37" s="87"/>
      <c r="AM37" s="37"/>
      <c r="AN37" s="28"/>
    </row>
    <row r="38" spans="1:40" s="15" customFormat="1" ht="18">
      <c r="A38" s="27"/>
      <c r="B38" s="577" t="s">
        <v>224</v>
      </c>
      <c r="C38" s="578"/>
      <c r="D38" s="578"/>
      <c r="E38" s="578"/>
      <c r="F38" s="578"/>
      <c r="G38" s="578"/>
      <c r="H38" s="578"/>
      <c r="I38" s="578"/>
      <c r="J38" s="578"/>
      <c r="K38" s="578"/>
      <c r="L38" s="578"/>
      <c r="M38" s="579"/>
      <c r="N38" s="512" t="s">
        <v>225</v>
      </c>
      <c r="O38" s="536"/>
      <c r="P38" s="575" t="str">
        <f>'C Rep.'!H51</f>
        <v/>
      </c>
      <c r="Q38" s="576"/>
      <c r="R38" s="84" t="str">
        <f t="shared" ref="R38:R41" si="21">IF($P38="","",IF($P38&lt;=0.595,0,1))</f>
        <v/>
      </c>
      <c r="S38" s="85" t="str">
        <f t="shared" ref="S38:S41" si="22">IF($P38="","",IF($P38&lt;0.615,0,1))</f>
        <v/>
      </c>
      <c r="T38" s="85" t="str">
        <f t="shared" ref="T38:T41" si="23">IF($P38="","",IF($P38&lt;0.635,0,1))</f>
        <v/>
      </c>
      <c r="U38" s="85" t="str">
        <f t="shared" ref="U38:U41" si="24">IF($P38="","",IF($P38&lt;0.655,0,1))</f>
        <v/>
      </c>
      <c r="V38" s="85" t="str">
        <f t="shared" ref="V38:V41" si="25">IF($P38="","",IF($P38&lt;0.675,0,1))</f>
        <v/>
      </c>
      <c r="W38" s="85" t="str">
        <f t="shared" ref="W38:W41" si="26">IF($P38="","",IF($P38&lt;0.695,0,1))</f>
        <v/>
      </c>
      <c r="X38" s="85" t="str">
        <f t="shared" ref="X38:X41" si="27">IF($P38="","",IF($P38&lt;0.715,0,1))</f>
        <v/>
      </c>
      <c r="Y38" s="85" t="str">
        <f t="shared" ref="Y38:Y41" si="28">IF($P38="","",IF($P38&lt;0.735,0,1))</f>
        <v/>
      </c>
      <c r="Z38" s="85" t="str">
        <f t="shared" ref="Z38:Z41" si="29">IF($P38="","",IF($P38&lt;0.755,0,1))</f>
        <v/>
      </c>
      <c r="AA38" s="85" t="str">
        <f t="shared" ref="AA38:AA41" si="30">IF($P38="","",IF($P38&lt;0.775,0,1))</f>
        <v/>
      </c>
      <c r="AB38" s="85" t="str">
        <f t="shared" ref="AB38:AB41" si="31">IF($P38="","",IF($P38&lt;0.795,0,1))</f>
        <v/>
      </c>
      <c r="AC38" s="85" t="str">
        <f t="shared" ref="AC38:AC41" si="32">IF($P38="","",IF($P38&lt;0.815,0,1))</f>
        <v/>
      </c>
      <c r="AD38" s="85" t="str">
        <f t="shared" ref="AD38:AD41" si="33">IF($P38="","",IF($P38&lt;0.835,0,1))</f>
        <v/>
      </c>
      <c r="AE38" s="85" t="str">
        <f t="shared" ref="AE38:AE41" si="34">IF($P38="","",IF($P38&lt;0.855,0,1))</f>
        <v/>
      </c>
      <c r="AF38" s="85" t="str">
        <f t="shared" ref="AF38:AF41" si="35">IF($P38="","",IF($P38&lt;0.875,0,1))</f>
        <v/>
      </c>
      <c r="AG38" s="85" t="str">
        <f t="shared" ref="AG38:AG41" si="36">IF($P38="","",IF($P38&lt;0.895,0,1))</f>
        <v/>
      </c>
      <c r="AH38" s="85" t="str">
        <f t="shared" ref="AH38:AH41" si="37">IF($P38="","",IF($P38&lt;0.915,0,1))</f>
        <v/>
      </c>
      <c r="AI38" s="85" t="str">
        <f t="shared" ref="AI38:AI41" si="38">IF($P38="","",IF($P38&lt;0.935,0,1))</f>
        <v/>
      </c>
      <c r="AJ38" s="85" t="str">
        <f t="shared" ref="AJ38:AJ41" si="39">IF($P38="","",IF($P38&lt;0.955,0,1))</f>
        <v/>
      </c>
      <c r="AK38" s="85" t="str">
        <f t="shared" ref="AK38:AK41" si="40">IF($P38="","",IF($P38&lt;0.975,0,1))</f>
        <v/>
      </c>
      <c r="AL38" s="85" t="str">
        <f t="shared" ref="AL38:AL41" si="41">IF($P38="","",IF($P38&lt;0.995,0,1))</f>
        <v/>
      </c>
      <c r="AM38" s="86"/>
      <c r="AN38" s="28"/>
    </row>
    <row r="39" spans="1:40" s="15" customFormat="1" ht="18">
      <c r="A39" s="27"/>
      <c r="B39" s="577" t="s">
        <v>226</v>
      </c>
      <c r="C39" s="578"/>
      <c r="D39" s="578"/>
      <c r="E39" s="578"/>
      <c r="F39" s="578"/>
      <c r="G39" s="578"/>
      <c r="H39" s="578"/>
      <c r="I39" s="578"/>
      <c r="J39" s="578"/>
      <c r="K39" s="578"/>
      <c r="L39" s="578"/>
      <c r="M39" s="579"/>
      <c r="N39" s="512" t="s">
        <v>227</v>
      </c>
      <c r="O39" s="536"/>
      <c r="P39" s="575" t="str">
        <f>'C Rep.'!R51</f>
        <v/>
      </c>
      <c r="Q39" s="576"/>
      <c r="R39" s="84" t="str">
        <f t="shared" si="21"/>
        <v/>
      </c>
      <c r="S39" s="85" t="str">
        <f t="shared" si="22"/>
        <v/>
      </c>
      <c r="T39" s="85" t="str">
        <f t="shared" si="23"/>
        <v/>
      </c>
      <c r="U39" s="85" t="str">
        <f t="shared" si="24"/>
        <v/>
      </c>
      <c r="V39" s="85" t="str">
        <f t="shared" si="25"/>
        <v/>
      </c>
      <c r="W39" s="85" t="str">
        <f t="shared" si="26"/>
        <v/>
      </c>
      <c r="X39" s="85" t="str">
        <f t="shared" si="27"/>
        <v/>
      </c>
      <c r="Y39" s="85" t="str">
        <f t="shared" si="28"/>
        <v/>
      </c>
      <c r="Z39" s="85" t="str">
        <f t="shared" si="29"/>
        <v/>
      </c>
      <c r="AA39" s="85" t="str">
        <f t="shared" si="30"/>
        <v/>
      </c>
      <c r="AB39" s="85" t="str">
        <f t="shared" si="31"/>
        <v/>
      </c>
      <c r="AC39" s="85" t="str">
        <f t="shared" si="32"/>
        <v/>
      </c>
      <c r="AD39" s="85" t="str">
        <f t="shared" si="33"/>
        <v/>
      </c>
      <c r="AE39" s="85" t="str">
        <f t="shared" si="34"/>
        <v/>
      </c>
      <c r="AF39" s="85" t="str">
        <f t="shared" si="35"/>
        <v/>
      </c>
      <c r="AG39" s="85" t="str">
        <f t="shared" si="36"/>
        <v/>
      </c>
      <c r="AH39" s="85" t="str">
        <f t="shared" si="37"/>
        <v/>
      </c>
      <c r="AI39" s="85" t="str">
        <f t="shared" si="38"/>
        <v/>
      </c>
      <c r="AJ39" s="85" t="str">
        <f t="shared" si="39"/>
        <v/>
      </c>
      <c r="AK39" s="85" t="str">
        <f t="shared" si="40"/>
        <v/>
      </c>
      <c r="AL39" s="85" t="str">
        <f t="shared" si="41"/>
        <v/>
      </c>
      <c r="AM39" s="86"/>
      <c r="AN39" s="28"/>
    </row>
    <row r="40" spans="1:40" s="15" customFormat="1" ht="18">
      <c r="A40" s="27"/>
      <c r="B40" s="201" t="s">
        <v>279</v>
      </c>
      <c r="C40" s="202"/>
      <c r="D40" s="202"/>
      <c r="E40" s="202"/>
      <c r="F40" s="202"/>
      <c r="G40" s="202"/>
      <c r="H40" s="202"/>
      <c r="I40" s="202"/>
      <c r="J40" s="202"/>
      <c r="K40" s="202"/>
      <c r="L40" s="202"/>
      <c r="M40" s="203"/>
      <c r="N40" s="512" t="s">
        <v>228</v>
      </c>
      <c r="O40" s="536"/>
      <c r="P40" s="575" t="str">
        <f>'C Rep.'!AA51</f>
        <v/>
      </c>
      <c r="Q40" s="576"/>
      <c r="R40" s="84" t="str">
        <f t="shared" si="21"/>
        <v/>
      </c>
      <c r="S40" s="85" t="str">
        <f t="shared" si="22"/>
        <v/>
      </c>
      <c r="T40" s="85" t="str">
        <f t="shared" si="23"/>
        <v/>
      </c>
      <c r="U40" s="85" t="str">
        <f t="shared" si="24"/>
        <v/>
      </c>
      <c r="V40" s="85" t="str">
        <f t="shared" si="25"/>
        <v/>
      </c>
      <c r="W40" s="85" t="str">
        <f t="shared" si="26"/>
        <v/>
      </c>
      <c r="X40" s="85" t="str">
        <f t="shared" si="27"/>
        <v/>
      </c>
      <c r="Y40" s="85" t="str">
        <f t="shared" si="28"/>
        <v/>
      </c>
      <c r="Z40" s="85" t="str">
        <f t="shared" si="29"/>
        <v/>
      </c>
      <c r="AA40" s="85" t="str">
        <f t="shared" si="30"/>
        <v/>
      </c>
      <c r="AB40" s="85" t="str">
        <f t="shared" si="31"/>
        <v/>
      </c>
      <c r="AC40" s="85" t="str">
        <f t="shared" si="32"/>
        <v/>
      </c>
      <c r="AD40" s="85" t="str">
        <f t="shared" si="33"/>
        <v/>
      </c>
      <c r="AE40" s="85" t="str">
        <f t="shared" si="34"/>
        <v/>
      </c>
      <c r="AF40" s="85" t="str">
        <f t="shared" si="35"/>
        <v/>
      </c>
      <c r="AG40" s="85" t="str">
        <f t="shared" si="36"/>
        <v/>
      </c>
      <c r="AH40" s="85" t="str">
        <f t="shared" si="37"/>
        <v/>
      </c>
      <c r="AI40" s="85" t="str">
        <f t="shared" si="38"/>
        <v/>
      </c>
      <c r="AJ40" s="85" t="str">
        <f t="shared" si="39"/>
        <v/>
      </c>
      <c r="AK40" s="85" t="str">
        <f t="shared" si="40"/>
        <v/>
      </c>
      <c r="AL40" s="85" t="str">
        <f t="shared" si="41"/>
        <v/>
      </c>
      <c r="AM40" s="86"/>
      <c r="AN40" s="28"/>
    </row>
    <row r="41" spans="1:40" s="15" customFormat="1" ht="18">
      <c r="A41" s="27"/>
      <c r="B41" s="577" t="s">
        <v>280</v>
      </c>
      <c r="C41" s="578"/>
      <c r="D41" s="578"/>
      <c r="E41" s="578"/>
      <c r="F41" s="578"/>
      <c r="G41" s="578"/>
      <c r="H41" s="578"/>
      <c r="I41" s="578"/>
      <c r="J41" s="578"/>
      <c r="K41" s="578"/>
      <c r="L41" s="578"/>
      <c r="M41" s="579"/>
      <c r="N41" s="512" t="s">
        <v>229</v>
      </c>
      <c r="O41" s="536"/>
      <c r="P41" s="575" t="str">
        <f>'C Rep.'!AI51</f>
        <v/>
      </c>
      <c r="Q41" s="576"/>
      <c r="R41" s="84" t="str">
        <f t="shared" si="21"/>
        <v/>
      </c>
      <c r="S41" s="85" t="str">
        <f t="shared" si="22"/>
        <v/>
      </c>
      <c r="T41" s="85" t="str">
        <f t="shared" si="23"/>
        <v/>
      </c>
      <c r="U41" s="85" t="str">
        <f t="shared" si="24"/>
        <v/>
      </c>
      <c r="V41" s="85" t="str">
        <f t="shared" si="25"/>
        <v/>
      </c>
      <c r="W41" s="85" t="str">
        <f t="shared" si="26"/>
        <v/>
      </c>
      <c r="X41" s="85" t="str">
        <f t="shared" si="27"/>
        <v/>
      </c>
      <c r="Y41" s="85" t="str">
        <f t="shared" si="28"/>
        <v/>
      </c>
      <c r="Z41" s="85" t="str">
        <f t="shared" si="29"/>
        <v/>
      </c>
      <c r="AA41" s="85" t="str">
        <f t="shared" si="30"/>
        <v/>
      </c>
      <c r="AB41" s="85" t="str">
        <f t="shared" si="31"/>
        <v/>
      </c>
      <c r="AC41" s="85" t="str">
        <f t="shared" si="32"/>
        <v/>
      </c>
      <c r="AD41" s="85" t="str">
        <f t="shared" si="33"/>
        <v/>
      </c>
      <c r="AE41" s="85" t="str">
        <f t="shared" si="34"/>
        <v/>
      </c>
      <c r="AF41" s="85" t="str">
        <f t="shared" si="35"/>
        <v/>
      </c>
      <c r="AG41" s="85" t="str">
        <f t="shared" si="36"/>
        <v/>
      </c>
      <c r="AH41" s="85" t="str">
        <f t="shared" si="37"/>
        <v/>
      </c>
      <c r="AI41" s="85" t="str">
        <f t="shared" si="38"/>
        <v/>
      </c>
      <c r="AJ41" s="85" t="str">
        <f t="shared" si="39"/>
        <v/>
      </c>
      <c r="AK41" s="85" t="str">
        <f t="shared" si="40"/>
        <v/>
      </c>
      <c r="AL41" s="85" t="str">
        <f t="shared" si="41"/>
        <v/>
      </c>
      <c r="AM41" s="86"/>
      <c r="AN41" s="28"/>
    </row>
    <row r="42" spans="1:40" s="15" customFormat="1" ht="15">
      <c r="A42" s="27"/>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28"/>
    </row>
    <row r="43" spans="1:40" s="15" customFormat="1" ht="15">
      <c r="A43" s="27"/>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28"/>
    </row>
    <row r="44" spans="1:40">
      <c r="A44" s="24"/>
      <c r="B44" s="228" t="s">
        <v>281</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6"/>
    </row>
  </sheetData>
  <sheetProtection password="C5CA" sheet="1" objects="1" scenarios="1" formatCells="0" selectLockedCells="1"/>
  <mergeCells count="88">
    <mergeCell ref="P22:Q22"/>
    <mergeCell ref="P23:Q23"/>
    <mergeCell ref="P29:Q29"/>
    <mergeCell ref="P30:Q30"/>
    <mergeCell ref="P24:Q24"/>
    <mergeCell ref="P25:Q25"/>
    <mergeCell ref="P26:Q26"/>
    <mergeCell ref="P27:Q27"/>
    <mergeCell ref="P28:Q28"/>
    <mergeCell ref="AN22:AN30"/>
    <mergeCell ref="AK17:AM17"/>
    <mergeCell ref="B17:M18"/>
    <mergeCell ref="N17:Q18"/>
    <mergeCell ref="B14:M14"/>
    <mergeCell ref="N14:O14"/>
    <mergeCell ref="P14:Q14"/>
    <mergeCell ref="R17:S17"/>
    <mergeCell ref="V17:X17"/>
    <mergeCell ref="AA17:AC17"/>
    <mergeCell ref="AF17:AH17"/>
    <mergeCell ref="N24:O24"/>
    <mergeCell ref="B23:M23"/>
    <mergeCell ref="N23:O23"/>
    <mergeCell ref="B22:M22"/>
    <mergeCell ref="N22:O22"/>
    <mergeCell ref="B26:M26"/>
    <mergeCell ref="N26:O26"/>
    <mergeCell ref="B25:M25"/>
    <mergeCell ref="N25:O25"/>
    <mergeCell ref="B24:M24"/>
    <mergeCell ref="B29:M29"/>
    <mergeCell ref="N29:O29"/>
    <mergeCell ref="B28:M28"/>
    <mergeCell ref="N28:O28"/>
    <mergeCell ref="B27:M27"/>
    <mergeCell ref="N27:O27"/>
    <mergeCell ref="AK36:AM36"/>
    <mergeCell ref="B36:M37"/>
    <mergeCell ref="N36:Q37"/>
    <mergeCell ref="B38:M38"/>
    <mergeCell ref="N38:O38"/>
    <mergeCell ref="P38:Q38"/>
    <mergeCell ref="V36:X36"/>
    <mergeCell ref="AA36:AC36"/>
    <mergeCell ref="AF36:AH36"/>
    <mergeCell ref="R36:S36"/>
    <mergeCell ref="B41:M41"/>
    <mergeCell ref="N41:O41"/>
    <mergeCell ref="P41:Q41"/>
    <mergeCell ref="N40:O40"/>
    <mergeCell ref="P40:Q40"/>
    <mergeCell ref="B39:M39"/>
    <mergeCell ref="N39:O39"/>
    <mergeCell ref="P39:Q39"/>
    <mergeCell ref="B30:M30"/>
    <mergeCell ref="N30:O30"/>
    <mergeCell ref="B31:M31"/>
    <mergeCell ref="N31:O31"/>
    <mergeCell ref="P31:Q31"/>
    <mergeCell ref="AK11:AM11"/>
    <mergeCell ref="V11:X11"/>
    <mergeCell ref="AA11:AC11"/>
    <mergeCell ref="AF11:AH11"/>
    <mergeCell ref="B21:M21"/>
    <mergeCell ref="N21:O21"/>
    <mergeCell ref="B20:M20"/>
    <mergeCell ref="N20:O20"/>
    <mergeCell ref="B19:M19"/>
    <mergeCell ref="N19:O19"/>
    <mergeCell ref="B13:M13"/>
    <mergeCell ref="N13:O13"/>
    <mergeCell ref="P13:Q13"/>
    <mergeCell ref="P19:Q19"/>
    <mergeCell ref="P20:Q20"/>
    <mergeCell ref="P21:Q21"/>
    <mergeCell ref="B11:M12"/>
    <mergeCell ref="N11:Q12"/>
    <mergeCell ref="R6:W6"/>
    <mergeCell ref="F6:Q6"/>
    <mergeCell ref="R11:S11"/>
    <mergeCell ref="A2:AN2"/>
    <mergeCell ref="B3:AM3"/>
    <mergeCell ref="X6:AN6"/>
    <mergeCell ref="E7:R7"/>
    <mergeCell ref="S7:V7"/>
    <mergeCell ref="W7:AN7"/>
    <mergeCell ref="A7:D7"/>
    <mergeCell ref="A6:D6"/>
  </mergeCells>
  <conditionalFormatting sqref="R38:AM41 R13:AM14 R19:AM31">
    <cfRule type="cellIs" dxfId="20" priority="3" stopIfTrue="1" operator="equal">
      <formula>0</formula>
    </cfRule>
    <cfRule type="cellIs" dxfId="19" priority="4" stopIfTrue="1" operator="equal">
      <formula>1</formula>
    </cfRule>
  </conditionalFormatting>
  <printOptions horizontalCentered="1" verticalCentered="1"/>
  <pageMargins left="0.48" right="0.49" top="0.57999999999999996" bottom="0.55000000000000004" header="0.3" footer="0.3"/>
  <pageSetup scale="96" orientation="portrait" horizontalDpi="4294967294" verticalDpi="196" r:id="rId1"/>
  <headerFooter>
    <oddFooter xml:space="preserve">&amp;LISQ-004-FO
&amp;CRev: A
&amp;"Arial,Italic"Copies must be verified for current revision. &amp;"Arial,Regular"      &amp;RDate: 11/01/2012
</oddFooter>
  </headerFooter>
  <drawing r:id="rId2"/>
</worksheet>
</file>

<file path=xl/worksheets/sheet6.xml><?xml version="1.0" encoding="utf-8"?>
<worksheet xmlns="http://schemas.openxmlformats.org/spreadsheetml/2006/main" xmlns:r="http://schemas.openxmlformats.org/officeDocument/2006/relationships">
  <sheetPr codeName="Plan14"/>
  <dimension ref="A1:BA79"/>
  <sheetViews>
    <sheetView zoomScaleNormal="100" workbookViewId="0">
      <selection sqref="A1:AQ1"/>
    </sheetView>
  </sheetViews>
  <sheetFormatPr defaultRowHeight="12.75"/>
  <cols>
    <col min="1" max="1" width="1.42578125" style="16" customWidth="1"/>
    <col min="2" max="2" width="2.85546875" style="16" customWidth="1"/>
    <col min="3" max="3" width="3.140625" style="16" customWidth="1"/>
    <col min="4" max="4" width="0.85546875" style="16" customWidth="1"/>
    <col min="5" max="5" width="3.140625" style="16" customWidth="1"/>
    <col min="6" max="20" width="2.85546875" style="16" customWidth="1"/>
    <col min="21" max="22" width="3.140625" style="16" customWidth="1"/>
    <col min="23" max="42" width="2.85546875" style="16" customWidth="1"/>
    <col min="43" max="43" width="1.42578125" style="16" customWidth="1"/>
    <col min="44" max="16384" width="9.140625" style="16"/>
  </cols>
  <sheetData>
    <row r="1" spans="1:53" ht="26.25" customHeight="1">
      <c r="A1" s="616" t="str">
        <f>'B Rep.'!A2:AN2</f>
        <v xml:space="preserve">      Assessment at Suppliers: Score View</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8"/>
    </row>
    <row r="2" spans="1:53" ht="20.25">
      <c r="A2" s="619" t="s">
        <v>275</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1"/>
    </row>
    <row r="3" spans="1:53" ht="9" customHeight="1">
      <c r="A3" s="24"/>
      <c r="B3" s="33"/>
      <c r="C3" s="33"/>
      <c r="D3" s="33"/>
      <c r="E3" s="33"/>
      <c r="F3" s="33"/>
      <c r="G3" s="33"/>
      <c r="H3" s="33"/>
      <c r="I3" s="33"/>
      <c r="J3" s="33"/>
      <c r="K3" s="33"/>
      <c r="L3" s="33"/>
      <c r="M3" s="33"/>
      <c r="N3" s="33"/>
      <c r="O3" s="33"/>
      <c r="P3" s="33"/>
      <c r="Q3" s="33"/>
      <c r="R3" s="33"/>
      <c r="S3" s="33"/>
      <c r="T3" s="33"/>
      <c r="U3" s="25"/>
      <c r="V3" s="25"/>
      <c r="W3" s="25"/>
      <c r="X3" s="25"/>
      <c r="Y3" s="25"/>
      <c r="Z3" s="25"/>
      <c r="AA3" s="25"/>
      <c r="AB3" s="25"/>
      <c r="AC3" s="25"/>
      <c r="AD3" s="25"/>
      <c r="AE3" s="25"/>
      <c r="AF3" s="25"/>
      <c r="AG3" s="25"/>
      <c r="AH3" s="25"/>
      <c r="AI3" s="25"/>
      <c r="AJ3" s="25"/>
      <c r="AK3" s="25"/>
      <c r="AL3" s="25"/>
      <c r="AM3" s="25"/>
      <c r="AN3" s="25"/>
      <c r="AO3" s="25"/>
      <c r="AP3" s="25"/>
      <c r="AQ3" s="26"/>
    </row>
    <row r="4" spans="1:53" ht="6" customHeight="1">
      <c r="A4" s="20"/>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3"/>
    </row>
    <row r="5" spans="1:53" ht="14.25">
      <c r="A5" s="20"/>
      <c r="B5" s="554" t="s">
        <v>98</v>
      </c>
      <c r="C5" s="554"/>
      <c r="D5" s="554"/>
      <c r="E5" s="554"/>
      <c r="F5" s="624" t="str">
        <f>IF(Cover!C10="","",Cover!C10)</f>
        <v/>
      </c>
      <c r="G5" s="624"/>
      <c r="H5" s="624"/>
      <c r="I5" s="624"/>
      <c r="J5" s="624"/>
      <c r="K5" s="624"/>
      <c r="L5" s="624"/>
      <c r="M5" s="624"/>
      <c r="N5" s="624"/>
      <c r="O5" s="624"/>
      <c r="P5" s="624"/>
      <c r="Q5" s="624"/>
      <c r="R5" s="624"/>
      <c r="S5" s="624"/>
      <c r="T5" s="624"/>
      <c r="U5" s="624"/>
      <c r="V5" s="624"/>
      <c r="W5" s="624"/>
      <c r="X5" s="624"/>
      <c r="Y5" s="624"/>
      <c r="Z5" s="22"/>
      <c r="AA5" s="550" t="s">
        <v>315</v>
      </c>
      <c r="AB5" s="550"/>
      <c r="AC5" s="550"/>
      <c r="AD5" s="550"/>
      <c r="AE5" s="548" t="str">
        <f>IF(Cover!C13="","",Cover!C13)</f>
        <v/>
      </c>
      <c r="AF5" s="548"/>
      <c r="AG5" s="548"/>
      <c r="AH5" s="548"/>
      <c r="AI5" s="548"/>
      <c r="AJ5" s="548"/>
      <c r="AK5" s="548"/>
      <c r="AL5" s="548"/>
      <c r="AM5" s="548"/>
      <c r="AN5" s="548"/>
      <c r="AO5" s="548"/>
      <c r="AP5" s="548"/>
      <c r="AQ5" s="23"/>
    </row>
    <row r="6" spans="1:53" ht="14.25">
      <c r="A6" s="20"/>
      <c r="B6" s="554" t="s">
        <v>276</v>
      </c>
      <c r="C6" s="554"/>
      <c r="D6" s="554"/>
      <c r="E6" s="554"/>
      <c r="F6" s="548" t="str">
        <f>IF(Cover!C4="","",Cover!C4)</f>
        <v/>
      </c>
      <c r="G6" s="548"/>
      <c r="H6" s="548"/>
      <c r="I6" s="548"/>
      <c r="J6" s="548"/>
      <c r="K6" s="548"/>
      <c r="L6" s="548"/>
      <c r="M6" s="548"/>
      <c r="N6" s="548"/>
      <c r="O6" s="548"/>
      <c r="P6" s="548"/>
      <c r="Q6" s="548"/>
      <c r="R6" s="548"/>
      <c r="S6" s="548"/>
      <c r="T6" s="548"/>
      <c r="U6" s="548"/>
      <c r="V6" s="548"/>
      <c r="W6" s="548"/>
      <c r="X6" s="548"/>
      <c r="Y6" s="548"/>
      <c r="Z6" s="548"/>
      <c r="AA6" s="548"/>
      <c r="AB6" s="550" t="s">
        <v>99</v>
      </c>
      <c r="AC6" s="550"/>
      <c r="AD6" s="550"/>
      <c r="AE6" s="622" t="str">
        <f>IF(Cover!C5="","",Cover!C5)</f>
        <v/>
      </c>
      <c r="AF6" s="622"/>
      <c r="AG6" s="622"/>
      <c r="AH6" s="622"/>
      <c r="AI6" s="622"/>
      <c r="AJ6" s="622"/>
      <c r="AK6" s="622"/>
      <c r="AL6" s="622"/>
      <c r="AM6" s="622"/>
      <c r="AN6" s="622"/>
      <c r="AO6" s="622"/>
      <c r="AP6" s="622"/>
      <c r="AQ6" s="623"/>
    </row>
    <row r="7" spans="1:53" ht="5.25" customHeight="1">
      <c r="A7" s="24"/>
      <c r="B7" s="33"/>
      <c r="C7" s="33"/>
      <c r="D7" s="33"/>
      <c r="E7" s="33"/>
      <c r="F7" s="33"/>
      <c r="G7" s="33"/>
      <c r="H7" s="33"/>
      <c r="I7" s="33"/>
      <c r="J7" s="33"/>
      <c r="K7" s="33"/>
      <c r="L7" s="33"/>
      <c r="M7" s="33"/>
      <c r="N7" s="33"/>
      <c r="O7" s="33"/>
      <c r="P7" s="33"/>
      <c r="Q7" s="33"/>
      <c r="R7" s="33"/>
      <c r="S7" s="33"/>
      <c r="T7" s="33"/>
      <c r="U7" s="25"/>
      <c r="V7" s="25"/>
      <c r="W7" s="25"/>
      <c r="X7" s="25"/>
      <c r="Y7" s="25"/>
      <c r="Z7" s="25"/>
      <c r="AA7" s="25"/>
      <c r="AB7" s="25"/>
      <c r="AC7" s="25"/>
      <c r="AD7" s="25"/>
      <c r="AE7" s="25"/>
      <c r="AF7" s="25"/>
      <c r="AG7" s="25"/>
      <c r="AH7" s="25"/>
      <c r="AI7" s="25"/>
      <c r="AJ7" s="25"/>
      <c r="AK7" s="25"/>
      <c r="AL7" s="25"/>
      <c r="AM7" s="25"/>
      <c r="AN7" s="25"/>
      <c r="AO7" s="25"/>
      <c r="AP7" s="25"/>
      <c r="AQ7" s="26"/>
    </row>
    <row r="8" spans="1:53" s="15" customFormat="1" ht="15" customHeight="1">
      <c r="A8" s="27"/>
      <c r="B8" s="29"/>
      <c r="C8" s="29"/>
      <c r="D8" s="29"/>
      <c r="E8" s="29"/>
      <c r="F8" s="29"/>
      <c r="G8" s="29"/>
      <c r="H8" s="29"/>
      <c r="I8" s="29"/>
      <c r="J8" s="29"/>
      <c r="K8" s="29"/>
      <c r="L8" s="29"/>
      <c r="M8" s="29"/>
      <c r="N8" s="29"/>
      <c r="O8" s="29"/>
      <c r="P8" s="29"/>
      <c r="Q8" s="29"/>
      <c r="R8" s="29"/>
      <c r="S8" s="29"/>
      <c r="T8" s="29"/>
      <c r="U8" s="29"/>
      <c r="V8" s="29"/>
      <c r="W8" s="29"/>
      <c r="X8" s="29"/>
      <c r="Y8" s="29"/>
      <c r="Z8" s="29"/>
      <c r="AA8" s="29"/>
      <c r="AB8" s="30"/>
      <c r="AC8" s="30"/>
      <c r="AD8" s="30"/>
      <c r="AE8" s="30"/>
      <c r="AF8" s="30"/>
      <c r="AG8" s="30"/>
      <c r="AH8" s="30"/>
      <c r="AI8" s="30"/>
      <c r="AJ8" s="30"/>
      <c r="AK8" s="30"/>
      <c r="AL8" s="30"/>
      <c r="AM8" s="30"/>
      <c r="AN8" s="30"/>
      <c r="AO8" s="30"/>
      <c r="AP8" s="30"/>
      <c r="AQ8" s="28"/>
    </row>
    <row r="9" spans="1:53" s="15" customFormat="1" ht="13.5" customHeight="1">
      <c r="A9" s="27"/>
      <c r="B9" s="113" t="s">
        <v>284</v>
      </c>
      <c r="C9" s="113"/>
      <c r="D9" s="113"/>
      <c r="E9" s="113"/>
      <c r="F9" s="113"/>
      <c r="G9" s="113"/>
      <c r="H9" s="113"/>
      <c r="I9" s="113"/>
      <c r="J9" s="113"/>
      <c r="K9" s="113"/>
      <c r="L9" s="113"/>
      <c r="M9" s="113"/>
      <c r="N9" s="113"/>
      <c r="O9" s="113"/>
      <c r="P9" s="113"/>
      <c r="Q9" s="113"/>
      <c r="R9" s="113"/>
      <c r="S9" s="113"/>
      <c r="T9" s="113"/>
      <c r="U9" s="113"/>
      <c r="V9" s="113"/>
      <c r="W9" s="113"/>
      <c r="X9" s="113"/>
      <c r="Y9" s="113"/>
      <c r="Z9" s="38"/>
      <c r="AA9" s="38"/>
      <c r="AB9" s="38"/>
      <c r="AC9" s="38"/>
      <c r="AD9" s="38"/>
      <c r="AE9" s="38"/>
      <c r="AF9" s="38"/>
      <c r="AG9" s="38"/>
      <c r="AH9" s="38"/>
      <c r="AI9" s="38"/>
      <c r="AJ9" s="38"/>
      <c r="AK9" s="38"/>
      <c r="AL9" s="38"/>
      <c r="AM9" s="39"/>
      <c r="AN9" s="38"/>
      <c r="AO9" s="38"/>
      <c r="AP9" s="38" t="s">
        <v>282</v>
      </c>
      <c r="AQ9" s="40"/>
      <c r="AR9" s="41"/>
      <c r="AS9" s="41"/>
      <c r="AT9" s="41"/>
      <c r="AU9" s="41"/>
      <c r="AV9" s="41"/>
      <c r="AW9" s="41"/>
      <c r="AX9" s="41"/>
      <c r="AY9" s="41"/>
      <c r="AZ9" s="41"/>
      <c r="BA9" s="41"/>
    </row>
    <row r="10" spans="1:53" s="15" customFormat="1" ht="13.5" customHeight="1">
      <c r="A10" s="27"/>
      <c r="B10" s="42"/>
      <c r="C10" s="42" t="str">
        <f>'Questions Sum.'!B3</f>
        <v>1. Process / Product Development Planning</v>
      </c>
      <c r="D10" s="42"/>
      <c r="E10" s="42"/>
      <c r="F10" s="42"/>
      <c r="G10" s="42"/>
      <c r="H10" s="42"/>
      <c r="I10" s="42"/>
      <c r="J10" s="42"/>
      <c r="K10" s="42"/>
      <c r="L10" s="42"/>
      <c r="M10" s="42"/>
      <c r="N10" s="42"/>
      <c r="O10" s="43"/>
      <c r="P10" s="43"/>
      <c r="Q10" s="43"/>
      <c r="R10" s="43"/>
      <c r="S10" s="43"/>
      <c r="T10" s="43"/>
      <c r="U10" s="43"/>
      <c r="V10" s="43"/>
      <c r="W10" s="43"/>
      <c r="X10" s="43"/>
      <c r="Y10" s="43"/>
      <c r="Z10" s="43"/>
      <c r="AA10" s="43"/>
      <c r="AB10" s="30"/>
      <c r="AC10" s="30"/>
      <c r="AD10" s="30"/>
      <c r="AE10" s="30"/>
      <c r="AF10" s="30"/>
      <c r="AG10" s="30"/>
      <c r="AH10" s="30"/>
      <c r="AI10" s="30"/>
      <c r="AJ10" s="30"/>
      <c r="AK10" s="30"/>
      <c r="AL10" s="30"/>
      <c r="AM10" s="30"/>
      <c r="AN10" s="30"/>
      <c r="AO10" s="30"/>
      <c r="AP10" s="30"/>
      <c r="AQ10" s="28"/>
    </row>
    <row r="11" spans="1:53" s="15" customFormat="1" ht="13.5" customHeight="1" thickBot="1">
      <c r="A11" s="27"/>
      <c r="B11" s="42"/>
      <c r="C11" s="42"/>
      <c r="D11" s="42"/>
      <c r="E11" s="42"/>
      <c r="F11" s="42"/>
      <c r="G11" s="42"/>
      <c r="H11" s="42"/>
      <c r="I11" s="42"/>
      <c r="J11" s="42"/>
      <c r="K11" s="42"/>
      <c r="L11" s="44" t="s">
        <v>230</v>
      </c>
      <c r="M11" s="44" t="s">
        <v>231</v>
      </c>
      <c r="N11" s="44" t="s">
        <v>232</v>
      </c>
      <c r="O11" s="44" t="s">
        <v>233</v>
      </c>
      <c r="P11" s="44"/>
      <c r="Q11" s="44"/>
      <c r="R11" s="43"/>
      <c r="S11" s="42"/>
      <c r="T11" s="42"/>
      <c r="U11" s="42"/>
      <c r="V11" s="42"/>
      <c r="W11" s="42"/>
      <c r="X11" s="42"/>
      <c r="Y11" s="44"/>
      <c r="Z11" s="44"/>
      <c r="AA11" s="44"/>
      <c r="AB11" s="44"/>
      <c r="AC11" s="44"/>
      <c r="AD11" s="44"/>
      <c r="AE11" s="30"/>
      <c r="AF11" s="30"/>
      <c r="AG11" s="30"/>
      <c r="AH11" s="30"/>
      <c r="AI11" s="30"/>
      <c r="AJ11" s="30"/>
      <c r="AK11" s="30"/>
      <c r="AL11" s="44"/>
      <c r="AM11" s="44"/>
      <c r="AN11" s="30"/>
      <c r="AO11" s="30"/>
      <c r="AP11" s="30"/>
      <c r="AQ11" s="28"/>
    </row>
    <row r="12" spans="1:53" s="15" customFormat="1" ht="18.75" customHeight="1" thickBot="1">
      <c r="A12" s="27"/>
      <c r="B12" s="42"/>
      <c r="C12" s="42"/>
      <c r="D12" s="42"/>
      <c r="E12" s="45"/>
      <c r="F12" s="42"/>
      <c r="G12" s="42"/>
      <c r="H12" s="42"/>
      <c r="I12" s="42"/>
      <c r="J12" s="42"/>
      <c r="K12" s="42"/>
      <c r="L12" s="46" t="str">
        <f>'NSA with 1st process'!Q8</f>
        <v/>
      </c>
      <c r="M12" s="46" t="str">
        <f>'NSA with 1st process'!Q10</f>
        <v/>
      </c>
      <c r="N12" s="46" t="str">
        <f>'NSA with 1st process'!Q12</f>
        <v/>
      </c>
      <c r="O12" s="91" t="str">
        <f>'NSA with 1st process'!Q14</f>
        <v/>
      </c>
      <c r="P12" s="47"/>
      <c r="Q12" s="47"/>
      <c r="R12" s="43"/>
      <c r="S12" s="45"/>
      <c r="T12" s="42"/>
      <c r="U12" s="42"/>
      <c r="V12" s="42"/>
      <c r="W12" s="42"/>
      <c r="X12" s="42"/>
      <c r="Y12" s="48"/>
      <c r="Z12" s="48"/>
      <c r="AA12" s="48"/>
      <c r="AB12" s="48"/>
      <c r="AC12" s="48"/>
      <c r="AD12" s="43"/>
      <c r="AE12" s="30"/>
      <c r="AF12" s="30"/>
      <c r="AG12" s="30"/>
      <c r="AH12" s="30"/>
      <c r="AI12" s="30"/>
      <c r="AJ12" s="49"/>
      <c r="AK12" s="30"/>
      <c r="AL12" s="43"/>
      <c r="AM12" s="49" t="s">
        <v>234</v>
      </c>
      <c r="AN12" s="30"/>
      <c r="AO12" s="608" t="str">
        <f>IF(COUNT(L12:O12)&gt;0,SUM(L12:O12)/(COUNT(L12:O12)*10),"")</f>
        <v/>
      </c>
      <c r="AP12" s="609"/>
      <c r="AQ12" s="28"/>
    </row>
    <row r="13" spans="1:53" s="15" customFormat="1" ht="13.5" customHeight="1">
      <c r="A13" s="27"/>
      <c r="B13" s="42"/>
      <c r="C13" s="42"/>
      <c r="D13" s="42"/>
      <c r="E13" s="45"/>
      <c r="F13" s="42"/>
      <c r="G13" s="42"/>
      <c r="H13" s="42"/>
      <c r="I13" s="42"/>
      <c r="J13" s="42"/>
      <c r="K13" s="42"/>
      <c r="L13" s="42"/>
      <c r="M13" s="42"/>
      <c r="N13" s="42"/>
      <c r="O13" s="42"/>
      <c r="P13" s="43"/>
      <c r="Q13" s="43"/>
      <c r="R13" s="43"/>
      <c r="S13" s="45"/>
      <c r="T13" s="42"/>
      <c r="U13" s="42"/>
      <c r="V13" s="42"/>
      <c r="W13" s="42"/>
      <c r="X13" s="42"/>
      <c r="Y13" s="42"/>
      <c r="Z13" s="42"/>
      <c r="AA13" s="42"/>
      <c r="AB13" s="42"/>
      <c r="AC13" s="43"/>
      <c r="AD13" s="43"/>
      <c r="AE13" s="30"/>
      <c r="AF13" s="30"/>
      <c r="AG13" s="30"/>
      <c r="AH13" s="30"/>
      <c r="AI13" s="30"/>
      <c r="AJ13" s="30"/>
      <c r="AK13" s="30"/>
      <c r="AL13" s="30"/>
      <c r="AM13" s="30"/>
      <c r="AN13" s="30"/>
      <c r="AO13" s="30"/>
      <c r="AP13" s="30"/>
      <c r="AQ13" s="28"/>
    </row>
    <row r="14" spans="1:53" ht="13.5" customHeight="1">
      <c r="A14" s="20"/>
      <c r="B14" s="22"/>
      <c r="C14" s="42" t="str">
        <f>'Questions Sum.'!B7</f>
        <v>2. Process Development</v>
      </c>
      <c r="D14" s="42"/>
      <c r="E14" s="42"/>
      <c r="F14" s="42"/>
      <c r="G14" s="42"/>
      <c r="H14" s="42"/>
      <c r="I14" s="42"/>
      <c r="J14" s="42"/>
      <c r="K14" s="42"/>
      <c r="L14" s="42"/>
      <c r="M14" s="42"/>
      <c r="N14" s="42"/>
      <c r="O14" s="42"/>
      <c r="P14" s="43"/>
      <c r="Q14" s="43"/>
      <c r="R14" s="43"/>
      <c r="S14" s="43"/>
      <c r="T14" s="43"/>
      <c r="U14" s="43"/>
      <c r="V14" s="43"/>
      <c r="W14" s="43"/>
      <c r="X14" s="43"/>
      <c r="Y14" s="43"/>
      <c r="Z14" s="43"/>
      <c r="AA14" s="43"/>
      <c r="AB14" s="43"/>
      <c r="AC14" s="43"/>
      <c r="AD14" s="30"/>
      <c r="AE14" s="30"/>
      <c r="AF14" s="30"/>
      <c r="AG14" s="30"/>
      <c r="AH14" s="30"/>
      <c r="AI14" s="30"/>
      <c r="AJ14" s="30"/>
      <c r="AK14" s="30"/>
      <c r="AL14" s="30"/>
      <c r="AM14" s="30"/>
      <c r="AN14" s="30"/>
      <c r="AO14" s="30"/>
      <c r="AP14" s="30"/>
      <c r="AQ14" s="23"/>
    </row>
    <row r="15" spans="1:53" ht="13.5" customHeight="1" thickBot="1">
      <c r="A15" s="20"/>
      <c r="B15" s="22"/>
      <c r="C15" s="42"/>
      <c r="D15" s="42"/>
      <c r="E15" s="42"/>
      <c r="F15" s="42"/>
      <c r="G15" s="42"/>
      <c r="H15" s="42"/>
      <c r="I15" s="42"/>
      <c r="J15" s="42"/>
      <c r="K15" s="42"/>
      <c r="L15" s="44" t="s">
        <v>230</v>
      </c>
      <c r="M15" s="44" t="s">
        <v>231</v>
      </c>
      <c r="N15" s="44" t="s">
        <v>232</v>
      </c>
      <c r="O15" s="44" t="s">
        <v>233</v>
      </c>
      <c r="P15" s="44" t="s">
        <v>235</v>
      </c>
      <c r="Q15" s="44"/>
      <c r="R15" s="43"/>
      <c r="S15" s="42"/>
      <c r="T15" s="42"/>
      <c r="U15" s="42"/>
      <c r="V15" s="42"/>
      <c r="W15" s="42"/>
      <c r="X15" s="42"/>
      <c r="Y15" s="44"/>
      <c r="Z15" s="44"/>
      <c r="AA15" s="44"/>
      <c r="AB15" s="44"/>
      <c r="AC15" s="44"/>
      <c r="AD15" s="44"/>
      <c r="AE15" s="30"/>
      <c r="AF15" s="30"/>
      <c r="AG15" s="30"/>
      <c r="AH15" s="30"/>
      <c r="AI15" s="30"/>
      <c r="AJ15" s="30"/>
      <c r="AK15" s="30"/>
      <c r="AL15" s="44"/>
      <c r="AM15" s="30"/>
      <c r="AN15" s="30"/>
      <c r="AO15" s="44"/>
      <c r="AP15" s="44"/>
      <c r="AQ15" s="23"/>
    </row>
    <row r="16" spans="1:53" ht="17.25" customHeight="1" thickBot="1">
      <c r="A16" s="20"/>
      <c r="B16" s="22"/>
      <c r="C16" s="42"/>
      <c r="D16" s="42"/>
      <c r="E16" s="45"/>
      <c r="F16" s="42"/>
      <c r="G16" s="42"/>
      <c r="H16" s="42"/>
      <c r="I16" s="42"/>
      <c r="J16" s="42"/>
      <c r="K16" s="42"/>
      <c r="L16" s="46" t="str">
        <f>'NSA with 1st process'!Q17</f>
        <v/>
      </c>
      <c r="M16" s="46" t="str">
        <f>'NSA with 1st process'!Q19</f>
        <v/>
      </c>
      <c r="N16" s="46" t="str">
        <f>'NSA with 1st process'!Q21</f>
        <v/>
      </c>
      <c r="O16" s="46" t="str">
        <f>'NSA with 1st process'!Q23</f>
        <v/>
      </c>
      <c r="P16" s="46" t="str">
        <f>'NSA with 1st process'!Q25</f>
        <v/>
      </c>
      <c r="Q16" s="47"/>
      <c r="R16" s="43"/>
      <c r="S16" s="45"/>
      <c r="T16" s="42"/>
      <c r="U16" s="42"/>
      <c r="V16" s="42"/>
      <c r="W16" s="42"/>
      <c r="X16" s="42"/>
      <c r="Y16" s="48"/>
      <c r="Z16" s="48"/>
      <c r="AA16" s="48"/>
      <c r="AB16" s="48"/>
      <c r="AC16" s="47"/>
      <c r="AD16" s="43"/>
      <c r="AE16" s="30"/>
      <c r="AF16" s="30"/>
      <c r="AG16" s="30"/>
      <c r="AH16" s="30"/>
      <c r="AI16" s="30"/>
      <c r="AJ16" s="49"/>
      <c r="AK16" s="30"/>
      <c r="AL16" s="43"/>
      <c r="AM16" s="49" t="s">
        <v>236</v>
      </c>
      <c r="AN16" s="30"/>
      <c r="AO16" s="608" t="str">
        <f>IF(COUNT(L16:P16)&gt;0,SUM(L16:P16)/(COUNT(L16:P16)*10),"")</f>
        <v/>
      </c>
      <c r="AP16" s="609"/>
      <c r="AQ16" s="23"/>
    </row>
    <row r="17" spans="1:43" ht="13.5" customHeight="1">
      <c r="A17" s="20"/>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3"/>
    </row>
    <row r="18" spans="1:43" ht="13.5" customHeight="1">
      <c r="A18" s="20"/>
      <c r="B18" s="113" t="s">
        <v>287</v>
      </c>
      <c r="C18" s="113"/>
      <c r="D18" s="113"/>
      <c r="E18" s="204"/>
      <c r="F18" s="204"/>
      <c r="G18" s="204"/>
      <c r="H18" s="204"/>
      <c r="I18" s="204"/>
      <c r="J18" s="204"/>
      <c r="K18" s="113"/>
      <c r="L18" s="113"/>
      <c r="M18" s="113"/>
      <c r="N18" s="113"/>
      <c r="O18" s="113"/>
      <c r="P18" s="113"/>
      <c r="Q18" s="113"/>
      <c r="R18" s="113"/>
      <c r="S18" s="113"/>
      <c r="T18" s="113"/>
      <c r="U18" s="113"/>
      <c r="V18" s="113"/>
      <c r="W18" s="113"/>
      <c r="X18" s="113"/>
      <c r="Y18" s="113"/>
      <c r="Z18" s="38"/>
      <c r="AA18" s="38"/>
      <c r="AB18" s="38"/>
      <c r="AC18" s="38"/>
      <c r="AD18" s="38"/>
      <c r="AE18" s="38"/>
      <c r="AF18" s="38"/>
      <c r="AG18" s="38"/>
      <c r="AH18" s="38"/>
      <c r="AI18" s="38"/>
      <c r="AJ18" s="38"/>
      <c r="AK18" s="38"/>
      <c r="AL18" s="38"/>
      <c r="AM18" s="38"/>
      <c r="AN18" s="38"/>
      <c r="AO18" s="38"/>
      <c r="AP18" s="39"/>
      <c r="AQ18" s="23"/>
    </row>
    <row r="19" spans="1:43" ht="13.5" customHeight="1" thickBot="1">
      <c r="A19" s="20"/>
      <c r="B19" s="42"/>
      <c r="C19" s="42"/>
      <c r="D19" s="42"/>
      <c r="E19" s="42"/>
      <c r="F19" s="42"/>
      <c r="G19" s="42"/>
      <c r="H19" s="42"/>
      <c r="I19" s="42"/>
      <c r="J19" s="42"/>
      <c r="K19" s="42"/>
      <c r="L19" s="44"/>
      <c r="M19" s="44"/>
      <c r="N19" s="44"/>
      <c r="O19" s="44"/>
      <c r="P19" s="44"/>
      <c r="Q19" s="44"/>
      <c r="R19" s="44" t="s">
        <v>230</v>
      </c>
      <c r="S19" s="44" t="s">
        <v>231</v>
      </c>
      <c r="T19" s="44" t="s">
        <v>232</v>
      </c>
      <c r="U19" s="44" t="s">
        <v>233</v>
      </c>
      <c r="V19" s="44" t="s">
        <v>235</v>
      </c>
      <c r="W19" s="44" t="s">
        <v>237</v>
      </c>
      <c r="X19" s="44" t="s">
        <v>238</v>
      </c>
      <c r="Z19" s="44"/>
      <c r="AA19" s="44"/>
      <c r="AB19" s="44"/>
      <c r="AC19" s="44"/>
      <c r="AD19" s="30"/>
      <c r="AE19" s="30"/>
      <c r="AF19" s="30"/>
      <c r="AG19" s="30"/>
      <c r="AH19" s="30"/>
      <c r="AI19" s="30"/>
      <c r="AJ19" s="30"/>
      <c r="AK19" s="44"/>
      <c r="AL19" s="44"/>
      <c r="AM19" s="30"/>
      <c r="AN19" s="44"/>
      <c r="AO19" s="44"/>
      <c r="AP19" s="30"/>
      <c r="AQ19" s="23"/>
    </row>
    <row r="20" spans="1:43" ht="17.25" customHeight="1" thickBot="1">
      <c r="A20" s="20"/>
      <c r="B20" s="42"/>
      <c r="C20" s="42"/>
      <c r="D20" s="42"/>
      <c r="E20" s="189" t="s">
        <v>285</v>
      </c>
      <c r="F20" s="190"/>
      <c r="G20" s="190"/>
      <c r="H20" s="190"/>
      <c r="I20" s="190"/>
      <c r="J20" s="190"/>
      <c r="K20" s="42"/>
      <c r="L20" s="42"/>
      <c r="M20" s="42"/>
      <c r="N20" s="42"/>
      <c r="O20" s="43"/>
      <c r="P20" s="43"/>
      <c r="Q20" s="43"/>
      <c r="R20" s="46" t="str">
        <f>'NSA with 1st process'!Q28</f>
        <v/>
      </c>
      <c r="S20" s="46" t="str">
        <f>'NSA with 1st process'!Q30</f>
        <v/>
      </c>
      <c r="T20" s="46" t="str">
        <f>'NSA with 1st process'!Q32</f>
        <v/>
      </c>
      <c r="U20" s="46" t="str">
        <f>'NSA with 1st process'!Q34</f>
        <v/>
      </c>
      <c r="V20" s="46" t="str">
        <f>'NSA with 1st process'!Q36</f>
        <v/>
      </c>
      <c r="W20" s="46" t="str">
        <f>'NSA with 1st process'!Q38</f>
        <v/>
      </c>
      <c r="X20" s="46" t="str">
        <f>'NSA with 1st process'!Q40</f>
        <v/>
      </c>
      <c r="Y20" s="48"/>
      <c r="Z20" s="48"/>
      <c r="AA20" s="43"/>
      <c r="AB20" s="43"/>
      <c r="AC20" s="30"/>
      <c r="AD20" s="30"/>
      <c r="AE20" s="30"/>
      <c r="AF20" s="30"/>
      <c r="AG20" s="30"/>
      <c r="AH20" s="30"/>
      <c r="AI20" s="49"/>
      <c r="AJ20" s="30"/>
      <c r="AK20" s="30"/>
      <c r="AL20" s="43"/>
      <c r="AM20" s="49" t="s">
        <v>239</v>
      </c>
      <c r="AN20" s="30"/>
      <c r="AO20" s="608" t="str">
        <f>IF(COUNT(R20:X20)&gt;0,SUM(R20:X20)/(COUNT(R20:X20)*10),"")</f>
        <v/>
      </c>
      <c r="AP20" s="609"/>
      <c r="AQ20" s="23"/>
    </row>
    <row r="21" spans="1:43" ht="13.5" customHeight="1">
      <c r="A21" s="20"/>
      <c r="B21" s="42"/>
      <c r="C21" s="42"/>
      <c r="D21" s="42"/>
      <c r="E21" s="45"/>
      <c r="F21" s="42"/>
      <c r="G21" s="42"/>
      <c r="H21" s="42"/>
      <c r="I21" s="42"/>
      <c r="J21" s="42"/>
      <c r="K21" s="42"/>
      <c r="L21" s="42"/>
      <c r="M21" s="42"/>
      <c r="N21" s="42"/>
      <c r="O21" s="43"/>
      <c r="P21" s="43"/>
      <c r="Q21" s="43"/>
      <c r="R21" s="43"/>
      <c r="S21" s="45"/>
      <c r="T21" s="42"/>
      <c r="U21" s="42"/>
      <c r="V21" s="42"/>
      <c r="W21" s="42"/>
      <c r="X21" s="42"/>
      <c r="Y21" s="42"/>
      <c r="Z21" s="42"/>
      <c r="AA21" s="42"/>
      <c r="AB21" s="43"/>
      <c r="AC21" s="43"/>
      <c r="AD21" s="30"/>
      <c r="AE21" s="30"/>
      <c r="AF21" s="30"/>
      <c r="AG21" s="30"/>
      <c r="AH21" s="30"/>
      <c r="AI21" s="30"/>
      <c r="AJ21" s="30"/>
      <c r="AK21" s="30"/>
      <c r="AL21" s="30"/>
      <c r="AM21" s="30"/>
      <c r="AN21" s="30"/>
      <c r="AO21" s="30"/>
      <c r="AP21" s="22"/>
      <c r="AQ21" s="23"/>
    </row>
    <row r="22" spans="1:43" ht="13.5" customHeight="1">
      <c r="A22" s="20"/>
      <c r="B22" s="22"/>
      <c r="C22" s="22"/>
      <c r="D22" s="22"/>
      <c r="E22" s="189" t="s">
        <v>286</v>
      </c>
      <c r="F22" s="191"/>
      <c r="G22" s="191"/>
      <c r="H22" s="191"/>
      <c r="I22" s="191"/>
      <c r="J22" s="191"/>
      <c r="K22" s="191"/>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3"/>
    </row>
    <row r="23" spans="1:43" ht="13.5" customHeight="1">
      <c r="A23" s="20"/>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3"/>
    </row>
    <row r="24" spans="1:43" s="53" customFormat="1" ht="42.75" customHeight="1">
      <c r="A24" s="50"/>
      <c r="B24" s="51"/>
      <c r="C24" s="51"/>
      <c r="D24" s="51"/>
      <c r="E24" s="613" t="s">
        <v>240</v>
      </c>
      <c r="F24" s="613"/>
      <c r="G24" s="613"/>
      <c r="H24" s="613"/>
      <c r="I24" s="613"/>
      <c r="J24" s="197"/>
      <c r="K24" s="197"/>
      <c r="L24" s="64"/>
      <c r="M24" s="614" t="s">
        <v>241</v>
      </c>
      <c r="N24" s="614"/>
      <c r="O24" s="614"/>
      <c r="P24" s="614"/>
      <c r="Q24" s="614"/>
      <c r="R24" s="614"/>
      <c r="S24" s="614"/>
      <c r="T24" s="614"/>
      <c r="U24" s="614"/>
      <c r="V24" s="614"/>
      <c r="W24" s="64"/>
      <c r="X24" s="614" t="s">
        <v>283</v>
      </c>
      <c r="Y24" s="614"/>
      <c r="Z24" s="614"/>
      <c r="AA24" s="614"/>
      <c r="AB24" s="614"/>
      <c r="AC24" s="614"/>
      <c r="AD24" s="64"/>
      <c r="AE24" s="615" t="s">
        <v>242</v>
      </c>
      <c r="AF24" s="615"/>
      <c r="AG24" s="615"/>
      <c r="AH24" s="615"/>
      <c r="AI24" s="615"/>
      <c r="AJ24" s="615"/>
      <c r="AK24" s="114"/>
      <c r="AL24" s="51"/>
      <c r="AM24" s="51"/>
      <c r="AN24" s="51"/>
      <c r="AO24" s="51"/>
      <c r="AP24" s="51"/>
      <c r="AQ24" s="52"/>
    </row>
    <row r="25" spans="1:43" ht="13.5" customHeight="1">
      <c r="A25" s="20"/>
      <c r="B25" s="22"/>
      <c r="C25" s="22"/>
      <c r="D25" s="22"/>
      <c r="E25" s="44" t="s">
        <v>230</v>
      </c>
      <c r="F25" s="44" t="s">
        <v>231</v>
      </c>
      <c r="G25" s="44" t="s">
        <v>232</v>
      </c>
      <c r="H25" s="44" t="s">
        <v>233</v>
      </c>
      <c r="I25" s="44" t="s">
        <v>235</v>
      </c>
      <c r="J25" s="44"/>
      <c r="K25" s="22"/>
      <c r="L25" s="22"/>
      <c r="M25" s="44" t="s">
        <v>230</v>
      </c>
      <c r="N25" s="44" t="s">
        <v>231</v>
      </c>
      <c r="O25" s="44" t="s">
        <v>232</v>
      </c>
      <c r="P25" s="44" t="s">
        <v>233</v>
      </c>
      <c r="Q25" s="44" t="s">
        <v>235</v>
      </c>
      <c r="R25" s="44" t="s">
        <v>237</v>
      </c>
      <c r="S25" s="22" t="s">
        <v>238</v>
      </c>
      <c r="T25" s="226" t="s">
        <v>243</v>
      </c>
      <c r="U25" s="226" t="s">
        <v>244</v>
      </c>
      <c r="V25" s="226" t="s">
        <v>245</v>
      </c>
      <c r="W25" s="22"/>
      <c r="X25" s="44" t="s">
        <v>230</v>
      </c>
      <c r="Y25" s="44" t="s">
        <v>231</v>
      </c>
      <c r="Z25" s="44" t="s">
        <v>232</v>
      </c>
      <c r="AA25" s="44" t="s">
        <v>233</v>
      </c>
      <c r="AB25" s="44" t="s">
        <v>235</v>
      </c>
      <c r="AC25" s="44" t="s">
        <v>237</v>
      </c>
      <c r="AD25" s="22"/>
      <c r="AE25" s="44" t="s">
        <v>230</v>
      </c>
      <c r="AF25" s="44" t="s">
        <v>231</v>
      </c>
      <c r="AG25" s="44" t="s">
        <v>232</v>
      </c>
      <c r="AH25" s="44" t="s">
        <v>233</v>
      </c>
      <c r="AI25" s="44" t="s">
        <v>235</v>
      </c>
      <c r="AJ25" s="44" t="s">
        <v>237</v>
      </c>
      <c r="AK25" s="22"/>
      <c r="AL25" s="22"/>
      <c r="AM25" s="22"/>
      <c r="AN25" s="22"/>
      <c r="AO25" s="22"/>
      <c r="AP25" s="22"/>
      <c r="AQ25" s="23"/>
    </row>
    <row r="26" spans="1:43" ht="13.5" customHeight="1" thickBot="1">
      <c r="A26" s="20"/>
      <c r="B26" s="22"/>
      <c r="C26" s="22"/>
      <c r="D26" s="22"/>
      <c r="E26" s="192" t="s">
        <v>201</v>
      </c>
      <c r="F26" s="193"/>
      <c r="G26" s="193"/>
      <c r="H26" s="193"/>
      <c r="I26" s="193"/>
      <c r="J26" s="193"/>
      <c r="K26" s="191"/>
      <c r="L26" s="55"/>
      <c r="M26" s="22"/>
      <c r="N26" s="22"/>
      <c r="O26" s="22"/>
      <c r="P26" s="22"/>
      <c r="Q26" s="22"/>
      <c r="R26" s="22"/>
      <c r="S26" s="22"/>
      <c r="T26" s="22"/>
      <c r="U26" s="22"/>
      <c r="V26" s="22"/>
      <c r="W26" s="22"/>
      <c r="X26" s="54"/>
      <c r="Y26" s="44"/>
      <c r="Z26" s="44"/>
      <c r="AA26" s="44"/>
      <c r="AB26" s="44"/>
      <c r="AC26" s="44"/>
      <c r="AD26" s="22"/>
      <c r="AE26" s="54"/>
      <c r="AF26" s="44"/>
      <c r="AG26" s="44"/>
      <c r="AH26" s="44"/>
      <c r="AI26" s="44"/>
      <c r="AJ26" s="44"/>
      <c r="AK26" s="22"/>
      <c r="AL26" s="22"/>
      <c r="AM26" s="22"/>
      <c r="AN26" s="22"/>
      <c r="AO26" s="22"/>
      <c r="AP26" s="22"/>
      <c r="AQ26" s="23"/>
    </row>
    <row r="27" spans="1:43" ht="16.5" customHeight="1" thickBot="1">
      <c r="A27" s="20"/>
      <c r="B27" s="22"/>
      <c r="C27" s="22"/>
      <c r="D27" s="22"/>
      <c r="E27" s="46" t="str">
        <f>'NSA with 1st process'!Q43</f>
        <v/>
      </c>
      <c r="F27" s="46" t="str">
        <f>'NSA with 1st process'!Q45</f>
        <v/>
      </c>
      <c r="G27" s="46" t="str">
        <f>'NSA with 1st process'!Q47</f>
        <v/>
      </c>
      <c r="H27" s="46" t="str">
        <f>'NSA with 1st process'!Q49</f>
        <v/>
      </c>
      <c r="I27" s="46" t="str">
        <f>'NSA with 1st process'!Q51</f>
        <v/>
      </c>
      <c r="J27" s="47"/>
      <c r="K27" s="51"/>
      <c r="L27" s="51"/>
      <c r="M27" s="46" t="str">
        <f>'NSA with 1st process'!Q54</f>
        <v/>
      </c>
      <c r="N27" s="46" t="str">
        <f>'NSA with 1st process'!Q56</f>
        <v/>
      </c>
      <c r="O27" s="46" t="str">
        <f>'NSA with 1st process'!Q58</f>
        <v/>
      </c>
      <c r="P27" s="46" t="str">
        <f>'NSA with 1st process'!Q60</f>
        <v/>
      </c>
      <c r="Q27" s="46" t="str">
        <f>'NSA with 1st process'!Q62</f>
        <v/>
      </c>
      <c r="R27" s="46" t="str">
        <f>'NSA with 1st process'!Q64</f>
        <v/>
      </c>
      <c r="S27" s="46" t="str">
        <f>'NSA with 1st process'!Q66</f>
        <v/>
      </c>
      <c r="T27" s="46" t="str">
        <f>'NSA with 1st process'!Q68</f>
        <v/>
      </c>
      <c r="U27" s="46" t="str">
        <f>'NSA with 1st process'!Q70</f>
        <v/>
      </c>
      <c r="V27" s="46" t="str">
        <f>'NSA with 1st process'!Q72</f>
        <v/>
      </c>
      <c r="W27" s="47"/>
      <c r="X27" s="46" t="str">
        <f>'NSA with 1st process'!Q75</f>
        <v/>
      </c>
      <c r="Y27" s="46" t="str">
        <f>'NSA with 1st process'!Q77</f>
        <v/>
      </c>
      <c r="Z27" s="46" t="str">
        <f>'NSA with 1st process'!Q79</f>
        <v/>
      </c>
      <c r="AA27" s="46" t="str">
        <f>'NSA with 1st process'!Q81</f>
        <v/>
      </c>
      <c r="AB27" s="46" t="str">
        <f>'NSA with 1st process'!Q83</f>
        <v/>
      </c>
      <c r="AC27" s="46" t="str">
        <f>'NSA with 1st process'!Q85</f>
        <v/>
      </c>
      <c r="AD27" s="47"/>
      <c r="AE27" s="46" t="str">
        <f>'NSA with 1st process'!Q88</f>
        <v/>
      </c>
      <c r="AF27" s="46" t="str">
        <f>'NSA with 1st process'!Q90</f>
        <v/>
      </c>
      <c r="AG27" s="46" t="str">
        <f>'NSA with 1st process'!Q92</f>
        <v/>
      </c>
      <c r="AH27" s="46" t="str">
        <f>'NSA with 1st process'!Q94</f>
        <v/>
      </c>
      <c r="AI27" s="46" t="str">
        <f>'NSA with 1st process'!Q96</f>
        <v/>
      </c>
      <c r="AJ27" s="46" t="str">
        <f>'NSA with 1st process'!Q98</f>
        <v/>
      </c>
      <c r="AK27" s="22"/>
      <c r="AL27" s="34"/>
      <c r="AM27" s="34" t="s">
        <v>246</v>
      </c>
      <c r="AN27" s="34"/>
      <c r="AO27" s="608" t="str">
        <f>IF(COUNT(E27:I27,M27:V27,X27:AC27,AE27:AJ27)&gt;0,SUM(E27:I27,M27:V27,X27:AC27,AE27:AJ27)/(COUNT(E27:I27,M27:V27,X27:AC27,AE27:AJ27)*10),"")</f>
        <v/>
      </c>
      <c r="AP27" s="609"/>
      <c r="AQ27" s="23"/>
    </row>
    <row r="28" spans="1:43" ht="13.5" customHeight="1" thickBot="1">
      <c r="A28" s="20"/>
      <c r="B28" s="22"/>
      <c r="C28" s="22"/>
      <c r="D28" s="22"/>
      <c r="E28" s="192" t="s">
        <v>203</v>
      </c>
      <c r="F28" s="192"/>
      <c r="G28" s="192"/>
      <c r="H28" s="192"/>
      <c r="I28" s="192"/>
      <c r="J28" s="192"/>
      <c r="K28" s="199"/>
      <c r="L28" s="55"/>
      <c r="M28" s="22"/>
      <c r="N28" s="22"/>
      <c r="O28" s="22"/>
      <c r="P28" s="22"/>
      <c r="Q28" s="22"/>
      <c r="R28" s="22"/>
      <c r="S28" s="22"/>
      <c r="T28" s="22"/>
      <c r="U28" s="22"/>
      <c r="V28" s="22"/>
      <c r="W28" s="22"/>
      <c r="X28" s="54"/>
      <c r="Y28" s="44"/>
      <c r="Z28" s="44"/>
      <c r="AA28" s="44"/>
      <c r="AB28" s="44"/>
      <c r="AC28" s="44"/>
      <c r="AD28" s="22"/>
      <c r="AE28" s="54"/>
      <c r="AF28" s="44"/>
      <c r="AG28" s="44"/>
      <c r="AH28" s="44"/>
      <c r="AI28" s="44"/>
      <c r="AJ28" s="44"/>
      <c r="AK28" s="22"/>
      <c r="AL28" s="22"/>
      <c r="AM28" s="22"/>
      <c r="AN28" s="22"/>
      <c r="AO28" s="22"/>
      <c r="AP28" s="22"/>
      <c r="AQ28" s="23"/>
    </row>
    <row r="29" spans="1:43" ht="16.5" customHeight="1" thickBot="1">
      <c r="A29" s="20"/>
      <c r="B29" s="602" t="s">
        <v>322</v>
      </c>
      <c r="C29" s="603"/>
      <c r="D29" s="291"/>
      <c r="E29" s="292"/>
      <c r="F29" s="292"/>
      <c r="G29" s="292"/>
      <c r="H29" s="292"/>
      <c r="I29" s="293"/>
      <c r="J29" s="294"/>
      <c r="K29" s="295"/>
      <c r="L29" s="295"/>
      <c r="M29" s="292"/>
      <c r="N29" s="292"/>
      <c r="O29" s="292"/>
      <c r="P29" s="292"/>
      <c r="Q29" s="293"/>
      <c r="R29" s="292"/>
      <c r="S29" s="293"/>
      <c r="T29" s="293"/>
      <c r="U29" s="293"/>
      <c r="V29" s="293"/>
      <c r="W29" s="295"/>
      <c r="X29" s="292"/>
      <c r="Y29" s="292"/>
      <c r="Z29" s="292"/>
      <c r="AA29" s="292"/>
      <c r="AB29" s="293"/>
      <c r="AC29" s="293"/>
      <c r="AD29" s="295"/>
      <c r="AE29" s="292"/>
      <c r="AF29" s="292"/>
      <c r="AG29" s="292"/>
      <c r="AH29" s="292"/>
      <c r="AI29" s="293"/>
      <c r="AJ29" s="293"/>
      <c r="AK29" s="296"/>
      <c r="AL29" s="296"/>
      <c r="AM29" s="297" t="s">
        <v>247</v>
      </c>
      <c r="AN29" s="297"/>
      <c r="AO29" s="610" t="str">
        <f>IF(COUNT(E29:I29,M29:V29,X29:AC29,AE29:AJ29)&gt;0,SUM(E29:I29,M29:V29,X29:AC29,AE29:AJ29)/(COUNT(E29:I29,M29:V29,X29:AC29,AE29:AJ29)*10),"")</f>
        <v/>
      </c>
      <c r="AP29" s="611"/>
      <c r="AQ29" s="23"/>
    </row>
    <row r="30" spans="1:43" ht="13.5" customHeight="1" thickBot="1">
      <c r="A30" s="20"/>
      <c r="B30" s="604"/>
      <c r="C30" s="605"/>
      <c r="D30" s="291"/>
      <c r="E30" s="298" t="s">
        <v>205</v>
      </c>
      <c r="F30" s="299"/>
      <c r="G30" s="299"/>
      <c r="H30" s="299"/>
      <c r="I30" s="299"/>
      <c r="J30" s="299"/>
      <c r="K30" s="296"/>
      <c r="L30" s="296"/>
      <c r="M30" s="296"/>
      <c r="N30" s="296"/>
      <c r="O30" s="296"/>
      <c r="P30" s="296"/>
      <c r="Q30" s="296"/>
      <c r="R30" s="296"/>
      <c r="S30" s="296"/>
      <c r="T30" s="296"/>
      <c r="U30" s="296"/>
      <c r="V30" s="296"/>
      <c r="W30" s="296"/>
      <c r="X30" s="298"/>
      <c r="Y30" s="299"/>
      <c r="Z30" s="299"/>
      <c r="AA30" s="299"/>
      <c r="AB30" s="299"/>
      <c r="AC30" s="299"/>
      <c r="AD30" s="296"/>
      <c r="AE30" s="298"/>
      <c r="AF30" s="299"/>
      <c r="AG30" s="299"/>
      <c r="AH30" s="299"/>
      <c r="AI30" s="299"/>
      <c r="AJ30" s="299"/>
      <c r="AK30" s="296"/>
      <c r="AL30" s="296"/>
      <c r="AM30" s="296"/>
      <c r="AN30" s="296"/>
      <c r="AO30" s="296"/>
      <c r="AP30" s="296"/>
      <c r="AQ30" s="23"/>
    </row>
    <row r="31" spans="1:43" ht="16.5" customHeight="1" thickBot="1">
      <c r="A31" s="20"/>
      <c r="B31" s="604"/>
      <c r="C31" s="605"/>
      <c r="D31" s="291"/>
      <c r="E31" s="292"/>
      <c r="F31" s="292"/>
      <c r="G31" s="292"/>
      <c r="H31" s="292"/>
      <c r="I31" s="293"/>
      <c r="J31" s="294"/>
      <c r="K31" s="295"/>
      <c r="L31" s="295"/>
      <c r="M31" s="292"/>
      <c r="N31" s="292"/>
      <c r="O31" s="292"/>
      <c r="P31" s="292"/>
      <c r="Q31" s="293"/>
      <c r="R31" s="292"/>
      <c r="S31" s="293"/>
      <c r="T31" s="293"/>
      <c r="U31" s="293"/>
      <c r="V31" s="293"/>
      <c r="W31" s="295"/>
      <c r="X31" s="292"/>
      <c r="Y31" s="292"/>
      <c r="Z31" s="292"/>
      <c r="AA31" s="292"/>
      <c r="AB31" s="293"/>
      <c r="AC31" s="293"/>
      <c r="AD31" s="295"/>
      <c r="AE31" s="292"/>
      <c r="AF31" s="292"/>
      <c r="AG31" s="292"/>
      <c r="AH31" s="292"/>
      <c r="AI31" s="293"/>
      <c r="AJ31" s="293"/>
      <c r="AK31" s="296"/>
      <c r="AL31" s="296"/>
      <c r="AM31" s="297" t="s">
        <v>248</v>
      </c>
      <c r="AN31" s="297"/>
      <c r="AO31" s="610" t="str">
        <f>IF(COUNT(E31:I31,M31:V31,X31:AC31,AE31:AJ31)&gt;0,SUM(E31:I31,M31:V31,X31:AC31,AE31:AJ31)/(COUNT(E31:I31,M31:V31,X31:AC31,AE31:AJ31)*10),"")</f>
        <v/>
      </c>
      <c r="AP31" s="611"/>
      <c r="AQ31" s="23"/>
    </row>
    <row r="32" spans="1:43" ht="13.5" customHeight="1" thickBot="1">
      <c r="A32" s="20"/>
      <c r="B32" s="604"/>
      <c r="C32" s="605"/>
      <c r="D32" s="291"/>
      <c r="E32" s="298" t="s">
        <v>207</v>
      </c>
      <c r="F32" s="299"/>
      <c r="G32" s="299"/>
      <c r="H32" s="299"/>
      <c r="I32" s="299"/>
      <c r="J32" s="299"/>
      <c r="K32" s="296"/>
      <c r="L32" s="296"/>
      <c r="M32" s="296"/>
      <c r="N32" s="296"/>
      <c r="O32" s="296"/>
      <c r="P32" s="296"/>
      <c r="Q32" s="296"/>
      <c r="R32" s="296"/>
      <c r="S32" s="296"/>
      <c r="T32" s="296"/>
      <c r="U32" s="296"/>
      <c r="V32" s="296"/>
      <c r="W32" s="296"/>
      <c r="X32" s="298"/>
      <c r="Y32" s="299"/>
      <c r="Z32" s="299"/>
      <c r="AA32" s="299"/>
      <c r="AB32" s="299"/>
      <c r="AC32" s="299"/>
      <c r="AD32" s="296"/>
      <c r="AE32" s="298"/>
      <c r="AF32" s="299"/>
      <c r="AG32" s="299"/>
      <c r="AH32" s="299"/>
      <c r="AI32" s="299"/>
      <c r="AJ32" s="299"/>
      <c r="AK32" s="296"/>
      <c r="AL32" s="296"/>
      <c r="AM32" s="296"/>
      <c r="AN32" s="296"/>
      <c r="AO32" s="296"/>
      <c r="AP32" s="296"/>
      <c r="AQ32" s="23"/>
    </row>
    <row r="33" spans="1:43" ht="16.5" customHeight="1" thickBot="1">
      <c r="A33" s="20"/>
      <c r="B33" s="604"/>
      <c r="C33" s="605"/>
      <c r="D33" s="291"/>
      <c r="E33" s="292"/>
      <c r="F33" s="292"/>
      <c r="G33" s="292"/>
      <c r="H33" s="292"/>
      <c r="I33" s="293"/>
      <c r="J33" s="294"/>
      <c r="K33" s="295"/>
      <c r="L33" s="295"/>
      <c r="M33" s="292"/>
      <c r="N33" s="292"/>
      <c r="O33" s="292"/>
      <c r="P33" s="292"/>
      <c r="Q33" s="293"/>
      <c r="R33" s="292"/>
      <c r="S33" s="293"/>
      <c r="T33" s="293"/>
      <c r="U33" s="293"/>
      <c r="V33" s="293"/>
      <c r="W33" s="295"/>
      <c r="X33" s="292"/>
      <c r="Y33" s="292"/>
      <c r="Z33" s="292"/>
      <c r="AA33" s="292"/>
      <c r="AB33" s="293"/>
      <c r="AC33" s="293"/>
      <c r="AD33" s="295"/>
      <c r="AE33" s="292"/>
      <c r="AF33" s="292"/>
      <c r="AG33" s="292"/>
      <c r="AH33" s="292"/>
      <c r="AI33" s="293"/>
      <c r="AJ33" s="293"/>
      <c r="AK33" s="296"/>
      <c r="AL33" s="296"/>
      <c r="AM33" s="297" t="s">
        <v>249</v>
      </c>
      <c r="AN33" s="297"/>
      <c r="AO33" s="610" t="str">
        <f>IF(COUNT(E33:I33,M33:V33,X33:AC33,AE33:AJ33)&gt;0,SUM(E33:I33,M33:V33,X33:AC33,AE33:AJ33)/(COUNT(E33:I33,M33:V33,X33:AC33,AE33:AJ33)*10),"")</f>
        <v/>
      </c>
      <c r="AP33" s="611"/>
      <c r="AQ33" s="23"/>
    </row>
    <row r="34" spans="1:43" ht="13.5" customHeight="1" thickBot="1">
      <c r="A34" s="20"/>
      <c r="B34" s="604"/>
      <c r="C34" s="605"/>
      <c r="D34" s="291"/>
      <c r="E34" s="298" t="s">
        <v>209</v>
      </c>
      <c r="F34" s="299"/>
      <c r="G34" s="299"/>
      <c r="H34" s="299"/>
      <c r="I34" s="299"/>
      <c r="J34" s="299"/>
      <c r="K34" s="296"/>
      <c r="L34" s="296"/>
      <c r="M34" s="296"/>
      <c r="N34" s="296"/>
      <c r="O34" s="296"/>
      <c r="P34" s="296"/>
      <c r="Q34" s="296"/>
      <c r="R34" s="296"/>
      <c r="S34" s="296"/>
      <c r="T34" s="296"/>
      <c r="U34" s="296"/>
      <c r="V34" s="296"/>
      <c r="W34" s="296"/>
      <c r="X34" s="298"/>
      <c r="Y34" s="299"/>
      <c r="Z34" s="299"/>
      <c r="AA34" s="299"/>
      <c r="AB34" s="299"/>
      <c r="AC34" s="299"/>
      <c r="AD34" s="296"/>
      <c r="AE34" s="298"/>
      <c r="AF34" s="299"/>
      <c r="AG34" s="299"/>
      <c r="AH34" s="299"/>
      <c r="AI34" s="299"/>
      <c r="AJ34" s="299"/>
      <c r="AK34" s="296"/>
      <c r="AL34" s="296"/>
      <c r="AM34" s="296"/>
      <c r="AN34" s="296"/>
      <c r="AO34" s="296"/>
      <c r="AP34" s="296"/>
      <c r="AQ34" s="23"/>
    </row>
    <row r="35" spans="1:43" ht="16.5" customHeight="1" thickBot="1">
      <c r="A35" s="20"/>
      <c r="B35" s="604"/>
      <c r="C35" s="605"/>
      <c r="D35" s="291"/>
      <c r="E35" s="292"/>
      <c r="F35" s="292"/>
      <c r="G35" s="292"/>
      <c r="H35" s="292"/>
      <c r="I35" s="293"/>
      <c r="J35" s="294"/>
      <c r="K35" s="295"/>
      <c r="L35" s="295"/>
      <c r="M35" s="292"/>
      <c r="N35" s="292"/>
      <c r="O35" s="292"/>
      <c r="P35" s="292"/>
      <c r="Q35" s="293"/>
      <c r="R35" s="292"/>
      <c r="S35" s="293"/>
      <c r="T35" s="293"/>
      <c r="U35" s="293"/>
      <c r="V35" s="293"/>
      <c r="W35" s="295"/>
      <c r="X35" s="292"/>
      <c r="Y35" s="292"/>
      <c r="Z35" s="292"/>
      <c r="AA35" s="292"/>
      <c r="AB35" s="293"/>
      <c r="AC35" s="293"/>
      <c r="AD35" s="295"/>
      <c r="AE35" s="292"/>
      <c r="AF35" s="292"/>
      <c r="AG35" s="292"/>
      <c r="AH35" s="292"/>
      <c r="AI35" s="293"/>
      <c r="AJ35" s="293"/>
      <c r="AK35" s="295"/>
      <c r="AL35" s="296"/>
      <c r="AM35" s="297" t="s">
        <v>250</v>
      </c>
      <c r="AN35" s="297"/>
      <c r="AO35" s="610" t="str">
        <f>IF(COUNT(E35:I35,M35:V35,X35:AC35,AE35:AJ35)&gt;0,SUM(E35:I35,M35:V35,X35:AC35,AE35:AJ35)/(COUNT(E35:I35,M35:V35,X35:AC35,AE35:AJ35)*10),"")</f>
        <v/>
      </c>
      <c r="AP35" s="611"/>
      <c r="AQ35" s="23"/>
    </row>
    <row r="36" spans="1:43" ht="13.5" customHeight="1" thickBot="1">
      <c r="A36" s="20"/>
      <c r="B36" s="604"/>
      <c r="C36" s="605"/>
      <c r="D36" s="291"/>
      <c r="E36" s="298" t="s">
        <v>211</v>
      </c>
      <c r="F36" s="299"/>
      <c r="G36" s="299"/>
      <c r="H36" s="299"/>
      <c r="I36" s="299"/>
      <c r="J36" s="299"/>
      <c r="K36" s="296"/>
      <c r="L36" s="296"/>
      <c r="M36" s="296"/>
      <c r="N36" s="296"/>
      <c r="O36" s="296"/>
      <c r="P36" s="296"/>
      <c r="Q36" s="296"/>
      <c r="R36" s="296"/>
      <c r="S36" s="296"/>
      <c r="T36" s="296"/>
      <c r="U36" s="296"/>
      <c r="V36" s="296"/>
      <c r="W36" s="296"/>
      <c r="X36" s="298"/>
      <c r="Y36" s="299"/>
      <c r="Z36" s="299"/>
      <c r="AA36" s="299"/>
      <c r="AB36" s="299"/>
      <c r="AC36" s="299"/>
      <c r="AD36" s="296"/>
      <c r="AE36" s="298"/>
      <c r="AF36" s="299"/>
      <c r="AG36" s="299"/>
      <c r="AH36" s="299"/>
      <c r="AI36" s="299"/>
      <c r="AJ36" s="299"/>
      <c r="AK36" s="296"/>
      <c r="AL36" s="296"/>
      <c r="AM36" s="296"/>
      <c r="AN36" s="296"/>
      <c r="AO36" s="296"/>
      <c r="AP36" s="296"/>
      <c r="AQ36" s="23"/>
    </row>
    <row r="37" spans="1:43" ht="16.5" customHeight="1" thickBot="1">
      <c r="A37" s="20"/>
      <c r="B37" s="604"/>
      <c r="C37" s="605"/>
      <c r="D37" s="291"/>
      <c r="E37" s="292"/>
      <c r="F37" s="292"/>
      <c r="G37" s="292"/>
      <c r="H37" s="292"/>
      <c r="I37" s="293"/>
      <c r="J37" s="294"/>
      <c r="K37" s="295"/>
      <c r="L37" s="295"/>
      <c r="M37" s="292"/>
      <c r="N37" s="292"/>
      <c r="O37" s="292"/>
      <c r="P37" s="292"/>
      <c r="Q37" s="293"/>
      <c r="R37" s="292"/>
      <c r="S37" s="293"/>
      <c r="T37" s="293"/>
      <c r="U37" s="293"/>
      <c r="V37" s="293"/>
      <c r="W37" s="295"/>
      <c r="X37" s="292"/>
      <c r="Y37" s="292"/>
      <c r="Z37" s="292"/>
      <c r="AA37" s="292"/>
      <c r="AB37" s="293"/>
      <c r="AC37" s="293"/>
      <c r="AD37" s="295"/>
      <c r="AE37" s="292"/>
      <c r="AF37" s="292"/>
      <c r="AG37" s="292"/>
      <c r="AH37" s="292"/>
      <c r="AI37" s="293"/>
      <c r="AJ37" s="293"/>
      <c r="AK37" s="296"/>
      <c r="AL37" s="296"/>
      <c r="AM37" s="297" t="s">
        <v>251</v>
      </c>
      <c r="AN37" s="297"/>
      <c r="AO37" s="610" t="str">
        <f>IF(COUNT(E37:I37,M37:V37,X37:AC37,AE37:AJ37)&gt;0,SUM(E37:I37,M37:V37,X37:AC37,AE37:AJ37)/(COUNT(E37:I37,M37:V37,X37:AC37,AE37:AJ37)*10),"")</f>
        <v/>
      </c>
      <c r="AP37" s="611"/>
      <c r="AQ37" s="23"/>
    </row>
    <row r="38" spans="1:43" ht="13.5" customHeight="1" thickBot="1">
      <c r="A38" s="20"/>
      <c r="B38" s="604"/>
      <c r="C38" s="605"/>
      <c r="D38" s="291"/>
      <c r="E38" s="298" t="s">
        <v>213</v>
      </c>
      <c r="F38" s="299"/>
      <c r="G38" s="299"/>
      <c r="H38" s="299"/>
      <c r="I38" s="299"/>
      <c r="J38" s="299"/>
      <c r="K38" s="296"/>
      <c r="L38" s="296"/>
      <c r="M38" s="296"/>
      <c r="N38" s="296"/>
      <c r="O38" s="296"/>
      <c r="P38" s="296"/>
      <c r="Q38" s="296"/>
      <c r="R38" s="296"/>
      <c r="S38" s="296"/>
      <c r="T38" s="296"/>
      <c r="U38" s="296"/>
      <c r="V38" s="296"/>
      <c r="W38" s="296"/>
      <c r="X38" s="298"/>
      <c r="Y38" s="299"/>
      <c r="Z38" s="299"/>
      <c r="AA38" s="299"/>
      <c r="AB38" s="299"/>
      <c r="AC38" s="299"/>
      <c r="AD38" s="296"/>
      <c r="AE38" s="298"/>
      <c r="AF38" s="299"/>
      <c r="AG38" s="299"/>
      <c r="AH38" s="299"/>
      <c r="AI38" s="299"/>
      <c r="AJ38" s="299"/>
      <c r="AK38" s="296"/>
      <c r="AL38" s="296"/>
      <c r="AM38" s="296"/>
      <c r="AN38" s="296"/>
      <c r="AO38" s="296"/>
      <c r="AP38" s="296"/>
      <c r="AQ38" s="23"/>
    </row>
    <row r="39" spans="1:43" ht="16.5" customHeight="1" thickBot="1">
      <c r="A39" s="20"/>
      <c r="B39" s="604"/>
      <c r="C39" s="605"/>
      <c r="D39" s="291"/>
      <c r="E39" s="292"/>
      <c r="F39" s="292"/>
      <c r="G39" s="292"/>
      <c r="H39" s="292"/>
      <c r="I39" s="293"/>
      <c r="J39" s="294"/>
      <c r="K39" s="295"/>
      <c r="L39" s="295"/>
      <c r="M39" s="292"/>
      <c r="N39" s="292"/>
      <c r="O39" s="292"/>
      <c r="P39" s="292"/>
      <c r="Q39" s="293"/>
      <c r="R39" s="292"/>
      <c r="S39" s="293"/>
      <c r="T39" s="293"/>
      <c r="U39" s="293"/>
      <c r="V39" s="293"/>
      <c r="W39" s="295"/>
      <c r="X39" s="292"/>
      <c r="Y39" s="292"/>
      <c r="Z39" s="292"/>
      <c r="AA39" s="292"/>
      <c r="AB39" s="293"/>
      <c r="AC39" s="293"/>
      <c r="AD39" s="295"/>
      <c r="AE39" s="292"/>
      <c r="AF39" s="292"/>
      <c r="AG39" s="292"/>
      <c r="AH39" s="292"/>
      <c r="AI39" s="293"/>
      <c r="AJ39" s="293"/>
      <c r="AK39" s="296"/>
      <c r="AL39" s="296"/>
      <c r="AM39" s="297" t="s">
        <v>252</v>
      </c>
      <c r="AN39" s="297"/>
      <c r="AO39" s="610" t="str">
        <f>IF(COUNT(E39:I39,M39:V39,X39:AC39,AE39:AJ39)&gt;0,SUM(E39:I39,M39:V39,X39:AC39,AE39:AJ39)/(COUNT(E39:I39,M39:V39,X39:AC39,AE39:AJ39)*10),"")</f>
        <v/>
      </c>
      <c r="AP39" s="611"/>
      <c r="AQ39" s="23"/>
    </row>
    <row r="40" spans="1:43" ht="13.5" customHeight="1" thickBot="1">
      <c r="A40" s="20"/>
      <c r="B40" s="604"/>
      <c r="C40" s="605"/>
      <c r="D40" s="291"/>
      <c r="E40" s="298" t="s">
        <v>215</v>
      </c>
      <c r="F40" s="299"/>
      <c r="G40" s="299"/>
      <c r="H40" s="299"/>
      <c r="I40" s="299"/>
      <c r="J40" s="299"/>
      <c r="K40" s="296"/>
      <c r="L40" s="296"/>
      <c r="M40" s="296"/>
      <c r="N40" s="296"/>
      <c r="O40" s="296"/>
      <c r="P40" s="296"/>
      <c r="Q40" s="296"/>
      <c r="R40" s="296"/>
      <c r="S40" s="296"/>
      <c r="T40" s="296"/>
      <c r="U40" s="296"/>
      <c r="V40" s="296"/>
      <c r="W40" s="296"/>
      <c r="X40" s="298"/>
      <c r="Y40" s="299"/>
      <c r="Z40" s="299"/>
      <c r="AA40" s="299"/>
      <c r="AB40" s="299"/>
      <c r="AC40" s="299"/>
      <c r="AD40" s="296"/>
      <c r="AE40" s="298"/>
      <c r="AF40" s="299"/>
      <c r="AG40" s="299"/>
      <c r="AH40" s="299"/>
      <c r="AI40" s="299"/>
      <c r="AJ40" s="299"/>
      <c r="AK40" s="296"/>
      <c r="AL40" s="296"/>
      <c r="AM40" s="296"/>
      <c r="AN40" s="296"/>
      <c r="AO40" s="296"/>
      <c r="AP40" s="296"/>
      <c r="AQ40" s="23"/>
    </row>
    <row r="41" spans="1:43" ht="16.5" customHeight="1" thickBot="1">
      <c r="A41" s="20"/>
      <c r="B41" s="604"/>
      <c r="C41" s="605"/>
      <c r="D41" s="291"/>
      <c r="E41" s="292"/>
      <c r="F41" s="292"/>
      <c r="G41" s="292"/>
      <c r="H41" s="292"/>
      <c r="I41" s="293"/>
      <c r="J41" s="294"/>
      <c r="K41" s="295"/>
      <c r="L41" s="295"/>
      <c r="M41" s="292"/>
      <c r="N41" s="292"/>
      <c r="O41" s="292"/>
      <c r="P41" s="292"/>
      <c r="Q41" s="293"/>
      <c r="R41" s="292"/>
      <c r="S41" s="293"/>
      <c r="T41" s="293"/>
      <c r="U41" s="293"/>
      <c r="V41" s="293"/>
      <c r="W41" s="295"/>
      <c r="X41" s="292"/>
      <c r="Y41" s="292"/>
      <c r="Z41" s="292"/>
      <c r="AA41" s="292"/>
      <c r="AB41" s="293"/>
      <c r="AC41" s="293"/>
      <c r="AD41" s="295"/>
      <c r="AE41" s="292"/>
      <c r="AF41" s="292"/>
      <c r="AG41" s="292"/>
      <c r="AH41" s="292"/>
      <c r="AI41" s="293"/>
      <c r="AJ41" s="293"/>
      <c r="AK41" s="296"/>
      <c r="AL41" s="296"/>
      <c r="AM41" s="297" t="s">
        <v>253</v>
      </c>
      <c r="AN41" s="297"/>
      <c r="AO41" s="610" t="str">
        <f>IF(COUNT(E41:I41,M41:V41,X41:AC41,AE41:AJ41)&gt;0,SUM(E41:I41,M41:V41,X41:AC41,AE41:AJ41)/(COUNT(E41:I41,M41:V41,X41:AC41,AE41:AJ41)*10),"")</f>
        <v/>
      </c>
      <c r="AP41" s="611"/>
      <c r="AQ41" s="23"/>
    </row>
    <row r="42" spans="1:43" ht="13.5" customHeight="1" thickBot="1">
      <c r="A42" s="20"/>
      <c r="B42" s="604"/>
      <c r="C42" s="605"/>
      <c r="D42" s="291"/>
      <c r="E42" s="298" t="s">
        <v>217</v>
      </c>
      <c r="F42" s="299"/>
      <c r="G42" s="299"/>
      <c r="H42" s="299"/>
      <c r="I42" s="299"/>
      <c r="J42" s="299"/>
      <c r="K42" s="296"/>
      <c r="L42" s="296"/>
      <c r="M42" s="296"/>
      <c r="N42" s="296"/>
      <c r="O42" s="296"/>
      <c r="P42" s="296"/>
      <c r="Q42" s="296"/>
      <c r="R42" s="296"/>
      <c r="S42" s="296"/>
      <c r="T42" s="296"/>
      <c r="U42" s="296"/>
      <c r="V42" s="296"/>
      <c r="W42" s="296"/>
      <c r="X42" s="298"/>
      <c r="Y42" s="299"/>
      <c r="Z42" s="299"/>
      <c r="AA42" s="299"/>
      <c r="AB42" s="299"/>
      <c r="AC42" s="299"/>
      <c r="AD42" s="296"/>
      <c r="AE42" s="298"/>
      <c r="AF42" s="299"/>
      <c r="AG42" s="299"/>
      <c r="AH42" s="299"/>
      <c r="AI42" s="299"/>
      <c r="AJ42" s="299"/>
      <c r="AK42" s="296"/>
      <c r="AL42" s="296"/>
      <c r="AM42" s="296"/>
      <c r="AN42" s="296"/>
      <c r="AO42" s="296"/>
      <c r="AP42" s="296"/>
      <c r="AQ42" s="23"/>
    </row>
    <row r="43" spans="1:43" ht="16.5" customHeight="1" thickBot="1">
      <c r="A43" s="20"/>
      <c r="B43" s="604"/>
      <c r="C43" s="605"/>
      <c r="D43" s="291"/>
      <c r="E43" s="292"/>
      <c r="F43" s="292"/>
      <c r="G43" s="292"/>
      <c r="H43" s="292"/>
      <c r="I43" s="293"/>
      <c r="J43" s="294"/>
      <c r="K43" s="295"/>
      <c r="L43" s="295"/>
      <c r="M43" s="292"/>
      <c r="N43" s="292"/>
      <c r="O43" s="292"/>
      <c r="P43" s="292"/>
      <c r="Q43" s="293"/>
      <c r="R43" s="292"/>
      <c r="S43" s="293"/>
      <c r="T43" s="293"/>
      <c r="U43" s="293"/>
      <c r="V43" s="293"/>
      <c r="W43" s="295"/>
      <c r="X43" s="292"/>
      <c r="Y43" s="292"/>
      <c r="Z43" s="292"/>
      <c r="AA43" s="292"/>
      <c r="AB43" s="293"/>
      <c r="AC43" s="293"/>
      <c r="AD43" s="295"/>
      <c r="AE43" s="292"/>
      <c r="AF43" s="292"/>
      <c r="AG43" s="292"/>
      <c r="AH43" s="292"/>
      <c r="AI43" s="293"/>
      <c r="AJ43" s="293"/>
      <c r="AK43" s="296"/>
      <c r="AL43" s="296"/>
      <c r="AM43" s="297" t="s">
        <v>254</v>
      </c>
      <c r="AN43" s="297"/>
      <c r="AO43" s="610" t="str">
        <f>IF(COUNT(E43:I43,M43:V43,X43:AC43,AE43:AJ43)&gt;0,SUM(E43:I43,M43:V43,X43:AC43,AE43:AJ43)/(COUNT(E43:I43,M43:V43,X43:AC43,AE43:AJ43)*10),"")</f>
        <v/>
      </c>
      <c r="AP43" s="611"/>
      <c r="AQ43" s="23"/>
    </row>
    <row r="44" spans="1:43" ht="13.5" customHeight="1" thickBot="1">
      <c r="A44" s="20"/>
      <c r="B44" s="604"/>
      <c r="C44" s="605"/>
      <c r="D44" s="291"/>
      <c r="E44" s="298" t="s">
        <v>219</v>
      </c>
      <c r="F44" s="299"/>
      <c r="G44" s="299"/>
      <c r="H44" s="299"/>
      <c r="I44" s="299"/>
      <c r="J44" s="299"/>
      <c r="K44" s="296"/>
      <c r="L44" s="296"/>
      <c r="M44" s="296"/>
      <c r="N44" s="296"/>
      <c r="O44" s="296"/>
      <c r="P44" s="296"/>
      <c r="Q44" s="296"/>
      <c r="R44" s="296"/>
      <c r="S44" s="296"/>
      <c r="T44" s="296"/>
      <c r="U44" s="296"/>
      <c r="V44" s="296"/>
      <c r="W44" s="296"/>
      <c r="X44" s="298"/>
      <c r="Y44" s="299"/>
      <c r="Z44" s="299"/>
      <c r="AA44" s="299"/>
      <c r="AB44" s="299"/>
      <c r="AC44" s="299"/>
      <c r="AD44" s="296"/>
      <c r="AE44" s="298"/>
      <c r="AF44" s="299"/>
      <c r="AG44" s="299"/>
      <c r="AH44" s="299"/>
      <c r="AI44" s="299"/>
      <c r="AJ44" s="299"/>
      <c r="AK44" s="296"/>
      <c r="AL44" s="296"/>
      <c r="AM44" s="296"/>
      <c r="AN44" s="296"/>
      <c r="AO44" s="296"/>
      <c r="AP44" s="296"/>
      <c r="AQ44" s="23"/>
    </row>
    <row r="45" spans="1:43" ht="16.5" customHeight="1" thickBot="1">
      <c r="A45" s="20"/>
      <c r="B45" s="606"/>
      <c r="C45" s="607"/>
      <c r="D45" s="291"/>
      <c r="E45" s="292"/>
      <c r="F45" s="292"/>
      <c r="G45" s="292"/>
      <c r="H45" s="292"/>
      <c r="I45" s="293"/>
      <c r="J45" s="294"/>
      <c r="K45" s="295"/>
      <c r="L45" s="295"/>
      <c r="M45" s="292"/>
      <c r="N45" s="292"/>
      <c r="O45" s="292"/>
      <c r="P45" s="292"/>
      <c r="Q45" s="293"/>
      <c r="R45" s="292"/>
      <c r="S45" s="293"/>
      <c r="T45" s="293"/>
      <c r="U45" s="293"/>
      <c r="V45" s="293"/>
      <c r="W45" s="295"/>
      <c r="X45" s="292"/>
      <c r="Y45" s="292"/>
      <c r="Z45" s="292"/>
      <c r="AA45" s="292"/>
      <c r="AB45" s="293"/>
      <c r="AC45" s="293"/>
      <c r="AD45" s="295"/>
      <c r="AE45" s="292"/>
      <c r="AF45" s="292"/>
      <c r="AG45" s="292"/>
      <c r="AH45" s="292"/>
      <c r="AI45" s="293"/>
      <c r="AJ45" s="293"/>
      <c r="AK45" s="296"/>
      <c r="AL45" s="296"/>
      <c r="AM45" s="297" t="s">
        <v>255</v>
      </c>
      <c r="AN45" s="297"/>
      <c r="AO45" s="610" t="str">
        <f>IF(COUNT(E45:I45,M45:V45,X45:AC45,AE45:AJ45)&gt;0,SUM(E45:I45,M45:V45,X45:AC45,AE45:AJ45)/(COUNT(E45:I45,M45:V45,X45:AC45,AE45:AJ45)*10),"")</f>
        <v/>
      </c>
      <c r="AP45" s="611"/>
      <c r="AQ45" s="23"/>
    </row>
    <row r="46" spans="1:43" ht="13.5" customHeight="1">
      <c r="A46" s="20"/>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row>
    <row r="47" spans="1:43" ht="13.5" customHeight="1">
      <c r="A47" s="20"/>
      <c r="B47" s="22"/>
      <c r="C47" s="22"/>
      <c r="D47" s="22"/>
      <c r="E47" s="54" t="s">
        <v>256</v>
      </c>
      <c r="F47" s="44"/>
      <c r="G47" s="44"/>
      <c r="H47" s="44"/>
      <c r="I47" s="44"/>
      <c r="J47" s="44"/>
      <c r="K47" s="22"/>
      <c r="L47" s="22"/>
      <c r="M47" s="22"/>
      <c r="N47" s="22"/>
      <c r="O47" s="22"/>
      <c r="P47" s="22"/>
      <c r="Q47" s="22"/>
      <c r="R47" s="22"/>
      <c r="S47" s="22"/>
      <c r="T47" s="22"/>
      <c r="U47" s="22"/>
      <c r="V47" s="22"/>
      <c r="W47" s="22"/>
      <c r="X47" s="54"/>
      <c r="Y47" s="44"/>
      <c r="Z47" s="44"/>
      <c r="AA47" s="44"/>
      <c r="AB47" s="44"/>
      <c r="AC47" s="44"/>
      <c r="AD47" s="22"/>
      <c r="AE47" s="54"/>
      <c r="AF47" s="44"/>
      <c r="AG47" s="44"/>
      <c r="AH47" s="44"/>
      <c r="AI47" s="44"/>
      <c r="AJ47" s="44"/>
      <c r="AK47" s="22"/>
      <c r="AL47" s="22"/>
      <c r="AM47" s="22"/>
      <c r="AN47" s="22"/>
      <c r="AO47" s="22"/>
      <c r="AP47" s="22"/>
      <c r="AQ47" s="23"/>
    </row>
    <row r="48" spans="1:43" ht="13.5" customHeight="1" thickBot="1">
      <c r="A48" s="20"/>
      <c r="B48" s="22"/>
      <c r="C48" s="22"/>
      <c r="D48" s="22"/>
      <c r="E48" s="44" t="s">
        <v>230</v>
      </c>
      <c r="F48" s="44" t="s">
        <v>231</v>
      </c>
      <c r="G48" s="44" t="s">
        <v>232</v>
      </c>
      <c r="H48" s="44" t="s">
        <v>233</v>
      </c>
      <c r="I48" s="44" t="s">
        <v>235</v>
      </c>
      <c r="J48" s="44"/>
      <c r="K48" s="22"/>
      <c r="L48" s="22"/>
      <c r="M48" s="44" t="s">
        <v>230</v>
      </c>
      <c r="N48" s="44" t="s">
        <v>231</v>
      </c>
      <c r="O48" s="44" t="s">
        <v>232</v>
      </c>
      <c r="P48" s="44" t="s">
        <v>233</v>
      </c>
      <c r="Q48" s="44" t="s">
        <v>235</v>
      </c>
      <c r="R48" s="44" t="s">
        <v>237</v>
      </c>
      <c r="S48" s="226" t="s">
        <v>238</v>
      </c>
      <c r="T48" s="226" t="s">
        <v>243</v>
      </c>
      <c r="U48" s="226" t="s">
        <v>244</v>
      </c>
      <c r="V48" s="226" t="s">
        <v>245</v>
      </c>
      <c r="W48" s="22"/>
      <c r="X48" s="44" t="s">
        <v>230</v>
      </c>
      <c r="Y48" s="44" t="s">
        <v>231</v>
      </c>
      <c r="Z48" s="44" t="s">
        <v>232</v>
      </c>
      <c r="AA48" s="44" t="s">
        <v>233</v>
      </c>
      <c r="AB48" s="44" t="s">
        <v>235</v>
      </c>
      <c r="AC48" s="44" t="s">
        <v>237</v>
      </c>
      <c r="AD48" s="22"/>
      <c r="AE48" s="44" t="s">
        <v>230</v>
      </c>
      <c r="AF48" s="44" t="s">
        <v>231</v>
      </c>
      <c r="AG48" s="44" t="s">
        <v>232</v>
      </c>
      <c r="AH48" s="44" t="s">
        <v>233</v>
      </c>
      <c r="AI48" s="44" t="s">
        <v>235</v>
      </c>
      <c r="AJ48" s="44" t="s">
        <v>237</v>
      </c>
      <c r="AK48" s="22"/>
      <c r="AL48" s="22"/>
      <c r="AM48" s="22"/>
      <c r="AN48" s="22"/>
      <c r="AO48" s="22"/>
      <c r="AP48" s="22"/>
      <c r="AQ48" s="23"/>
    </row>
    <row r="49" spans="1:44" ht="13.5" customHeight="1">
      <c r="A49" s="20"/>
      <c r="B49" s="22"/>
      <c r="C49" s="22"/>
      <c r="D49" s="22"/>
      <c r="E49" s="94" t="str">
        <f>IF(COUNT(E27:E45)&gt;0,EVEN(ROUNDDOWN(SUM(E27,E29,E31,E33,E35,E37,E39,E41,E43,E45)/(COUNT(E27,E29,E31,E33,E35,E37,E39,E41,E43,E45)),0)),"")</f>
        <v/>
      </c>
      <c r="F49" s="94" t="str">
        <f>IF(COUNT(F27:F45)&gt;0,EVEN(ROUNDDOWN(SUM(F27,F29,F31,F33,F35,F37,F39,F41,F43,F45)/(COUNT(F27,F29,F31,F33,F35,F37,F39,F41,F43,F45)),0)),"")</f>
        <v/>
      </c>
      <c r="G49" s="94" t="str">
        <f>IF(COUNT(G27:G45)&gt;0,EVEN(ROUNDDOWN(SUM(G27,G29,G31,G33,G35,G37,G39,G41,G43,G45)/(COUNT(G27,G29,G31,G33,G35,G37,G39,G41,G43,G45)),0)),"")</f>
        <v/>
      </c>
      <c r="H49" s="94" t="str">
        <f>IF(COUNT(H27:H45)&gt;0,EVEN(ROUNDDOWN(SUM(H27,H29,H31,H33,H35,H37,H39,H41,H43,H45)/(COUNT(H27,H29,H31,H33,H35,H37,H39,H41,H43,H45)),0)),"")</f>
        <v/>
      </c>
      <c r="I49" s="94" t="str">
        <f>IF(COUNT(I27:I45)&gt;0,EVEN(ROUNDDOWN(SUM(I27,I29,I31,I33,I35,I37,I39,I41,I43,I45)/(COUNT(I27,I29,I31,I33,I35,I37,I39,I41,I43,I45)),0)),"")</f>
        <v/>
      </c>
      <c r="J49" s="56"/>
      <c r="K49" s="57"/>
      <c r="L49" s="57"/>
      <c r="M49" s="94" t="str">
        <f t="shared" ref="M49:V49" si="0">IF(COUNT(M27:M45)&gt;0,EVEN(ROUNDDOWN(SUM(M27,M29,M31,M33,M35,M37,M39,M41,M43,M45)/(COUNT(M27,M29,M31,M33,M35,M37,M39,M41,M43,M45)),0)),"")</f>
        <v/>
      </c>
      <c r="N49" s="94" t="str">
        <f t="shared" si="0"/>
        <v/>
      </c>
      <c r="O49" s="94" t="str">
        <f t="shared" si="0"/>
        <v/>
      </c>
      <c r="P49" s="94" t="str">
        <f t="shared" si="0"/>
        <v/>
      </c>
      <c r="Q49" s="94" t="str">
        <f t="shared" si="0"/>
        <v/>
      </c>
      <c r="R49" s="94" t="str">
        <f t="shared" si="0"/>
        <v/>
      </c>
      <c r="S49" s="94" t="str">
        <f t="shared" si="0"/>
        <v/>
      </c>
      <c r="T49" s="94" t="str">
        <f t="shared" si="0"/>
        <v/>
      </c>
      <c r="U49" s="94" t="str">
        <f t="shared" si="0"/>
        <v/>
      </c>
      <c r="V49" s="94" t="str">
        <f t="shared" si="0"/>
        <v/>
      </c>
      <c r="W49" s="57"/>
      <c r="X49" s="94" t="str">
        <f t="shared" ref="X49:AC49" si="1">IF(COUNT(X27:X45)&gt;0,EVEN(ROUNDDOWN(SUM(X27,X29,X31,X33,X35,X37,X39,X41,X43,X45)/(COUNT(X27,X29,X31,X33,X35,X37,X39,X41,X43,X45)),0)),"")</f>
        <v/>
      </c>
      <c r="Y49" s="94" t="str">
        <f t="shared" si="1"/>
        <v/>
      </c>
      <c r="Z49" s="94" t="str">
        <f t="shared" si="1"/>
        <v/>
      </c>
      <c r="AA49" s="94" t="str">
        <f t="shared" si="1"/>
        <v/>
      </c>
      <c r="AB49" s="94" t="str">
        <f t="shared" si="1"/>
        <v/>
      </c>
      <c r="AC49" s="94" t="str">
        <f t="shared" si="1"/>
        <v/>
      </c>
      <c r="AD49" s="57"/>
      <c r="AE49" s="94" t="str">
        <f t="shared" ref="AE49:AJ49" si="2">IF(COUNT(AE27:AE45)&gt;0,EVEN(ROUNDDOWN(SUM(AE27,AE29,AE31,AE33,AE35,AE37,AE39,AE41,AE43,AE45)/(COUNT(AE27,AE29,AE31,AE33,AE35,AE37,AE39,AE41,AE43,AE45)),0)),"")</f>
        <v/>
      </c>
      <c r="AF49" s="94" t="str">
        <f t="shared" si="2"/>
        <v/>
      </c>
      <c r="AG49" s="94" t="str">
        <f t="shared" si="2"/>
        <v/>
      </c>
      <c r="AH49" s="94" t="str">
        <f t="shared" si="2"/>
        <v/>
      </c>
      <c r="AI49" s="94" t="str">
        <f t="shared" si="2"/>
        <v/>
      </c>
      <c r="AJ49" s="94" t="str">
        <f t="shared" si="2"/>
        <v/>
      </c>
      <c r="AK49" s="22"/>
      <c r="AL49" s="22"/>
      <c r="AM49" s="612" t="s">
        <v>726</v>
      </c>
      <c r="AN49" s="612"/>
      <c r="AO49" s="627" t="str">
        <f>IF(COUNT(AO27,AO29,AO31,AO35,AO33,AO37,AO39,AO41,AO43,AO45)&gt;0,SUM(AO27,AO29,AO31,AO35,AO33,AO37,AO39,AO41,AO43,AO45)/(COUNT(AO27,AO29,AO31,AO35,AO33,AO37,AO39,AO41,AO43,AO45)),"")</f>
        <v/>
      </c>
      <c r="AP49" s="628"/>
      <c r="AQ49" s="23"/>
    </row>
    <row r="50" spans="1:44" ht="5.25" customHeight="1" thickBot="1">
      <c r="A50" s="20"/>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612"/>
      <c r="AN50" s="612"/>
      <c r="AO50" s="629"/>
      <c r="AP50" s="630"/>
      <c r="AQ50" s="23"/>
    </row>
    <row r="51" spans="1:44" ht="19.5" customHeight="1" thickBot="1">
      <c r="A51" s="20"/>
      <c r="B51" s="22"/>
      <c r="C51" s="22"/>
      <c r="D51" s="22"/>
      <c r="E51" s="34" t="s">
        <v>257</v>
      </c>
      <c r="F51" s="30"/>
      <c r="G51" s="43"/>
      <c r="H51" s="608" t="str">
        <f>IF(COUNT(E49:I49)&gt;0,SUM(E49:I49)/(COUNT(E49:I49)*10),"")</f>
        <v/>
      </c>
      <c r="I51" s="609"/>
      <c r="J51" s="43"/>
      <c r="K51" s="22"/>
      <c r="L51" s="22"/>
      <c r="M51" s="34" t="s">
        <v>258</v>
      </c>
      <c r="N51" s="30"/>
      <c r="O51" s="30"/>
      <c r="P51" s="30"/>
      <c r="Q51" s="43"/>
      <c r="R51" s="608" t="str">
        <f>IF(COUNT(M49:V49)&gt;0,SUM(M49:V49)/(COUNT(M49:V49)*10),"")</f>
        <v/>
      </c>
      <c r="S51" s="609"/>
      <c r="T51" s="43"/>
      <c r="U51" s="22"/>
      <c r="V51" s="22"/>
      <c r="W51" s="22"/>
      <c r="X51" s="34" t="s">
        <v>259</v>
      </c>
      <c r="Y51" s="30"/>
      <c r="Z51" s="43"/>
      <c r="AA51" s="608" t="str">
        <f>IF(COUNT(X49:AC49)&gt;0,SUM(X49:AC49)/(COUNT(X49:AC49)*10),"")</f>
        <v/>
      </c>
      <c r="AB51" s="609"/>
      <c r="AC51" s="43"/>
      <c r="AD51" s="22"/>
      <c r="AE51" s="34" t="s">
        <v>260</v>
      </c>
      <c r="AF51" s="30"/>
      <c r="AG51" s="43"/>
      <c r="AH51" s="43"/>
      <c r="AI51" s="608" t="str">
        <f>IF(COUNT(AE49:AJ49)&gt;0,SUM(AE49:AJ49)/(COUNT(AE49:AJ49)*10),"")</f>
        <v/>
      </c>
      <c r="AJ51" s="609"/>
      <c r="AK51" s="22"/>
      <c r="AL51" s="22"/>
      <c r="AM51" s="22"/>
      <c r="AN51" s="22"/>
      <c r="AO51" s="22"/>
      <c r="AP51" s="22"/>
      <c r="AQ51" s="23"/>
    </row>
    <row r="52" spans="1:44" ht="13.5" customHeight="1">
      <c r="A52" s="20"/>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3"/>
    </row>
    <row r="53" spans="1:44" ht="13.5" customHeight="1" thickBot="1">
      <c r="A53" s="20"/>
      <c r="B53" s="22"/>
      <c r="C53" s="22"/>
      <c r="D53" s="22"/>
      <c r="E53" s="45"/>
      <c r="F53" s="22"/>
      <c r="G53" s="22"/>
      <c r="H53" s="22"/>
      <c r="I53" s="22"/>
      <c r="J53" s="22"/>
      <c r="K53" s="22"/>
      <c r="L53" s="22"/>
      <c r="M53" s="22"/>
      <c r="N53" s="22"/>
      <c r="O53" s="22"/>
      <c r="P53" s="22"/>
      <c r="Q53" s="22"/>
      <c r="R53" s="22"/>
      <c r="S53" s="22"/>
      <c r="T53" s="22"/>
      <c r="U53" s="22"/>
      <c r="V53" s="22"/>
      <c r="W53" s="22"/>
      <c r="X53" s="22"/>
      <c r="Y53" s="22"/>
      <c r="Z53" s="22"/>
      <c r="AA53" s="22"/>
      <c r="AB53" s="22"/>
      <c r="AC53" s="44" t="s">
        <v>230</v>
      </c>
      <c r="AD53" s="44" t="s">
        <v>231</v>
      </c>
      <c r="AE53" s="44" t="s">
        <v>232</v>
      </c>
      <c r="AF53" s="44" t="s">
        <v>233</v>
      </c>
      <c r="AG53" s="44" t="s">
        <v>235</v>
      </c>
      <c r="AH53" s="22"/>
      <c r="AI53" s="22"/>
      <c r="AJ53" s="22"/>
      <c r="AK53" s="22"/>
      <c r="AL53" s="22"/>
      <c r="AM53" s="34"/>
      <c r="AN53" s="30"/>
      <c r="AO53" s="43"/>
      <c r="AP53" s="43"/>
      <c r="AQ53" s="58"/>
      <c r="AR53" s="22"/>
    </row>
    <row r="54" spans="1:44" ht="18.75" customHeight="1" thickBot="1">
      <c r="A54" s="20"/>
      <c r="B54" s="22"/>
      <c r="C54" s="22"/>
      <c r="D54" s="22"/>
      <c r="E54" s="45" t="s">
        <v>261</v>
      </c>
      <c r="F54" s="22"/>
      <c r="G54" s="22"/>
      <c r="H54" s="22"/>
      <c r="I54" s="22"/>
      <c r="J54" s="22"/>
      <c r="K54" s="22"/>
      <c r="L54" s="22"/>
      <c r="M54" s="22"/>
      <c r="N54" s="22"/>
      <c r="O54" s="22"/>
      <c r="P54" s="22"/>
      <c r="Q54" s="22"/>
      <c r="R54" s="22"/>
      <c r="S54" s="22"/>
      <c r="T54" s="22"/>
      <c r="U54" s="22"/>
      <c r="V54" s="22"/>
      <c r="W54" s="22"/>
      <c r="X54" s="22"/>
      <c r="Y54" s="22"/>
      <c r="Z54" s="22"/>
      <c r="AA54" s="22"/>
      <c r="AB54" s="22"/>
      <c r="AC54" s="46" t="str">
        <f>'NSA with 1st process'!Q101</f>
        <v/>
      </c>
      <c r="AD54" s="46" t="str">
        <f>'NSA with 1st process'!Q103</f>
        <v/>
      </c>
      <c r="AE54" s="46" t="str">
        <f>'NSA with 1st process'!Q105</f>
        <v/>
      </c>
      <c r="AF54" s="46" t="str">
        <f>'NSA with 1st process'!Q107</f>
        <v/>
      </c>
      <c r="AG54" s="46" t="str">
        <f>'NSA with 1st process'!Q109</f>
        <v/>
      </c>
      <c r="AH54" s="22"/>
      <c r="AI54" s="22"/>
      <c r="AJ54" s="22"/>
      <c r="AK54" s="22"/>
      <c r="AL54" s="34"/>
      <c r="AM54" s="34" t="s">
        <v>727</v>
      </c>
      <c r="AN54" s="43"/>
      <c r="AO54" s="608" t="str">
        <f>IF(COUNT(AC54:AG54)&gt;0,SUM(AC54:AG54)/(COUNT(AC54:AG54)*10),"")</f>
        <v/>
      </c>
      <c r="AP54" s="609"/>
      <c r="AQ54" s="23"/>
    </row>
    <row r="55" spans="1:44" ht="13.5" customHeight="1">
      <c r="A55" s="20"/>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3"/>
    </row>
    <row r="56" spans="1:44" ht="13.5" customHeight="1">
      <c r="A56" s="20"/>
      <c r="B56" s="22"/>
      <c r="C56" s="22"/>
      <c r="D56" s="22"/>
      <c r="E56" s="213" t="s">
        <v>728</v>
      </c>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3"/>
    </row>
    <row r="57" spans="1:44" ht="13.5" customHeight="1">
      <c r="A57" s="20"/>
      <c r="B57" s="22"/>
      <c r="C57" s="22"/>
      <c r="D57" s="22"/>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3"/>
    </row>
    <row r="58" spans="1:44" ht="13.5" customHeight="1">
      <c r="A58" s="20"/>
      <c r="B58" s="22"/>
      <c r="C58" s="220"/>
      <c r="D58" s="22"/>
      <c r="E58" s="214" t="s">
        <v>262</v>
      </c>
      <c r="F58" s="215"/>
      <c r="G58" s="215"/>
      <c r="H58" s="215"/>
      <c r="I58" s="215"/>
      <c r="J58" s="215"/>
      <c r="K58" s="216"/>
      <c r="L58" s="214"/>
      <c r="M58" s="215"/>
      <c r="N58" s="215"/>
      <c r="O58" s="215"/>
      <c r="P58" s="216"/>
      <c r="Q58" s="214"/>
      <c r="R58" s="215"/>
      <c r="S58" s="215"/>
      <c r="T58" s="215"/>
      <c r="U58" s="216"/>
      <c r="V58" s="215"/>
      <c r="W58" s="214"/>
      <c r="X58" s="215"/>
      <c r="Y58" s="215"/>
      <c r="Z58" s="215"/>
      <c r="AA58" s="216"/>
      <c r="AB58" s="214"/>
      <c r="AC58" s="215"/>
      <c r="AD58" s="215"/>
      <c r="AE58" s="215"/>
      <c r="AF58" s="216"/>
      <c r="AG58" s="214"/>
      <c r="AH58" s="215"/>
      <c r="AI58" s="215"/>
      <c r="AJ58" s="215"/>
      <c r="AK58" s="216"/>
      <c r="AL58" s="214"/>
      <c r="AM58" s="215"/>
      <c r="AN58" s="215"/>
      <c r="AO58" s="215"/>
      <c r="AP58" s="216"/>
      <c r="AQ58" s="23"/>
    </row>
    <row r="59" spans="1:44" ht="13.5" customHeight="1">
      <c r="A59" s="20"/>
      <c r="B59" s="22"/>
      <c r="C59" s="22"/>
      <c r="D59" s="22"/>
      <c r="E59" s="214" t="s">
        <v>263</v>
      </c>
      <c r="F59" s="215"/>
      <c r="G59" s="215"/>
      <c r="H59" s="215"/>
      <c r="I59" s="215"/>
      <c r="J59" s="215"/>
      <c r="K59" s="216"/>
      <c r="L59" s="214"/>
      <c r="M59" s="215"/>
      <c r="N59" s="215"/>
      <c r="O59" s="215"/>
      <c r="P59" s="216"/>
      <c r="Q59" s="214"/>
      <c r="R59" s="215"/>
      <c r="S59" s="215"/>
      <c r="T59" s="215"/>
      <c r="U59" s="216"/>
      <c r="V59" s="215"/>
      <c r="W59" s="214"/>
      <c r="X59" s="215"/>
      <c r="Y59" s="215"/>
      <c r="Z59" s="215"/>
      <c r="AA59" s="216"/>
      <c r="AB59" s="214"/>
      <c r="AC59" s="215"/>
      <c r="AD59" s="215"/>
      <c r="AE59" s="215"/>
      <c r="AF59" s="216"/>
      <c r="AG59" s="214"/>
      <c r="AH59" s="215"/>
      <c r="AI59" s="215"/>
      <c r="AJ59" s="215"/>
      <c r="AK59" s="216"/>
      <c r="AL59" s="214"/>
      <c r="AM59" s="215"/>
      <c r="AN59" s="215"/>
      <c r="AO59" s="215"/>
      <c r="AP59" s="216"/>
      <c r="AQ59" s="23"/>
    </row>
    <row r="60" spans="1:44" ht="5.25" customHeight="1" thickBot="1">
      <c r="A60" s="20"/>
      <c r="B60" s="22"/>
      <c r="C60" s="22"/>
      <c r="D60" s="22"/>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3"/>
    </row>
    <row r="61" spans="1:44" ht="13.5" customHeight="1" thickBot="1">
      <c r="A61" s="20"/>
      <c r="B61" s="22"/>
      <c r="C61" s="22"/>
      <c r="D61" s="22"/>
      <c r="E61" s="213" t="s">
        <v>729</v>
      </c>
      <c r="F61" s="213"/>
      <c r="G61" s="213"/>
      <c r="H61" s="213"/>
      <c r="I61" s="213"/>
      <c r="J61" s="213"/>
      <c r="K61" s="213"/>
      <c r="L61" s="213"/>
      <c r="M61" s="217"/>
      <c r="N61" s="218"/>
      <c r="O61" s="219"/>
      <c r="P61" s="213"/>
      <c r="Q61" s="213"/>
      <c r="R61" s="217"/>
      <c r="S61" s="218"/>
      <c r="T61" s="219"/>
      <c r="U61" s="213"/>
      <c r="V61" s="213"/>
      <c r="W61" s="213"/>
      <c r="X61" s="217"/>
      <c r="Y61" s="218"/>
      <c r="Z61" s="219"/>
      <c r="AA61" s="213"/>
      <c r="AB61" s="213"/>
      <c r="AC61" s="217"/>
      <c r="AD61" s="218"/>
      <c r="AE61" s="219"/>
      <c r="AF61" s="213"/>
      <c r="AG61" s="213"/>
      <c r="AH61" s="217"/>
      <c r="AI61" s="218"/>
      <c r="AJ61" s="219"/>
      <c r="AK61" s="213"/>
      <c r="AL61" s="213"/>
      <c r="AM61" s="217"/>
      <c r="AN61" s="218"/>
      <c r="AO61" s="219"/>
      <c r="AP61" s="213"/>
      <c r="AQ61" s="23"/>
    </row>
    <row r="62" spans="1:44" ht="13.5" customHeight="1">
      <c r="A62" s="20"/>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3"/>
    </row>
    <row r="63" spans="1:44" ht="16.5" customHeight="1">
      <c r="A63" s="20"/>
      <c r="B63" s="22"/>
      <c r="C63" s="22"/>
      <c r="D63" s="22"/>
      <c r="E63" s="22" t="s">
        <v>288</v>
      </c>
      <c r="F63" s="22"/>
      <c r="G63" s="22"/>
      <c r="H63" s="22"/>
      <c r="I63" s="22"/>
      <c r="J63" s="22"/>
      <c r="K63" s="22"/>
      <c r="L63" s="22"/>
      <c r="M63" s="22"/>
      <c r="N63" s="22"/>
      <c r="O63" s="22"/>
      <c r="P63" s="22"/>
      <c r="Q63" s="22"/>
      <c r="R63" s="22"/>
      <c r="S63" s="22"/>
      <c r="T63" s="22"/>
      <c r="U63" s="22"/>
      <c r="V63" s="22"/>
      <c r="W63" s="22"/>
      <c r="X63" s="22"/>
      <c r="Y63" s="22"/>
      <c r="Z63" s="22"/>
      <c r="AA63" s="22" t="s">
        <v>264</v>
      </c>
      <c r="AB63" s="22"/>
      <c r="AC63" s="22"/>
      <c r="AD63" s="22"/>
      <c r="AE63" s="59"/>
      <c r="AF63" s="59"/>
      <c r="AG63" s="59"/>
      <c r="AH63" s="59"/>
      <c r="AI63" s="59"/>
      <c r="AJ63" s="59"/>
      <c r="AK63" s="59"/>
      <c r="AL63" s="59"/>
      <c r="AM63" s="59"/>
      <c r="AN63" s="59"/>
      <c r="AO63" s="22"/>
      <c r="AP63" s="22" t="s">
        <v>265</v>
      </c>
      <c r="AQ63" s="23"/>
    </row>
    <row r="64" spans="1:44" ht="13.5" customHeight="1">
      <c r="A64" s="20"/>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626" t="s">
        <v>289</v>
      </c>
      <c r="AF64" s="626"/>
      <c r="AG64" s="626"/>
      <c r="AH64" s="626"/>
      <c r="AI64" s="626"/>
      <c r="AJ64" s="626"/>
      <c r="AK64" s="626"/>
      <c r="AL64" s="626"/>
      <c r="AM64" s="626"/>
      <c r="AN64" s="626"/>
      <c r="AO64" s="22"/>
      <c r="AP64" s="22"/>
      <c r="AQ64" s="23"/>
    </row>
    <row r="65" spans="1:43" ht="30.75" customHeight="1">
      <c r="A65" s="24"/>
      <c r="B65" s="25"/>
      <c r="C65" s="25"/>
      <c r="D65" s="25"/>
      <c r="E65" s="227" t="s">
        <v>290</v>
      </c>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60" t="s">
        <v>266</v>
      </c>
      <c r="AF65" s="625" t="str">
        <f>IF(COUNT(AO12,AO16,AO20,AO49,AO54)&gt;0,SUM(AO12,AO16,AO20*3,AO49*3,AO54*3)/((COUNT(AO12,AO16,AO20,AO49,AO54)+6)),"")</f>
        <v/>
      </c>
      <c r="AG65" s="625"/>
      <c r="AH65" s="625"/>
      <c r="AI65" s="625"/>
      <c r="AJ65" s="625"/>
      <c r="AK65" s="25"/>
      <c r="AL65" s="25"/>
      <c r="AM65" s="25"/>
      <c r="AN65" s="25"/>
      <c r="AO65" s="25"/>
      <c r="AP65" s="25"/>
      <c r="AQ65" s="26"/>
    </row>
    <row r="66" spans="1:43" ht="13.5" customHeight="1"/>
    <row r="67" spans="1:43" ht="13.5" customHeight="1"/>
    <row r="68" spans="1:43" ht="13.5" customHeight="1"/>
    <row r="69" spans="1:43" ht="13.5" customHeight="1"/>
    <row r="70" spans="1:43" ht="13.5" customHeight="1"/>
    <row r="71" spans="1:43" ht="13.5" customHeight="1"/>
    <row r="72" spans="1:43" ht="13.5" customHeight="1"/>
    <row r="73" spans="1:43" ht="13.5" customHeight="1"/>
    <row r="74" spans="1:43" ht="13.5" customHeight="1"/>
    <row r="75" spans="1:43" ht="13.5" customHeight="1"/>
    <row r="76" spans="1:43" ht="13.5" customHeight="1"/>
    <row r="77" spans="1:43" ht="13.5" customHeight="1"/>
    <row r="78" spans="1:43" ht="13.5" customHeight="1"/>
    <row r="79" spans="1:43" ht="13.5" customHeight="1"/>
  </sheetData>
  <sheetProtection password="C5CA" sheet="1" objects="1" scenarios="1" formatCells="0"/>
  <mergeCells count="37">
    <mergeCell ref="AF65:AJ65"/>
    <mergeCell ref="AE64:AN64"/>
    <mergeCell ref="AO54:AP54"/>
    <mergeCell ref="AA51:AB51"/>
    <mergeCell ref="AO29:AP29"/>
    <mergeCell ref="AO31:AP31"/>
    <mergeCell ref="AO33:AP33"/>
    <mergeCell ref="AO35:AP35"/>
    <mergeCell ref="AO37:AP37"/>
    <mergeCell ref="AO39:AP39"/>
    <mergeCell ref="AO49:AP50"/>
    <mergeCell ref="AI51:AJ51"/>
    <mergeCell ref="A1:AQ1"/>
    <mergeCell ref="A2:AQ2"/>
    <mergeCell ref="AO12:AP12"/>
    <mergeCell ref="AO16:AP16"/>
    <mergeCell ref="AE5:AP5"/>
    <mergeCell ref="AE6:AQ6"/>
    <mergeCell ref="AA5:AD5"/>
    <mergeCell ref="B6:E6"/>
    <mergeCell ref="B5:E5"/>
    <mergeCell ref="AB6:AD6"/>
    <mergeCell ref="F6:AA6"/>
    <mergeCell ref="F5:Y5"/>
    <mergeCell ref="B29:C45"/>
    <mergeCell ref="AO27:AP27"/>
    <mergeCell ref="AO20:AP20"/>
    <mergeCell ref="H51:I51"/>
    <mergeCell ref="R51:S51"/>
    <mergeCell ref="AO41:AP41"/>
    <mergeCell ref="AO43:AP43"/>
    <mergeCell ref="AO45:AP45"/>
    <mergeCell ref="AM49:AN50"/>
    <mergeCell ref="E24:I24"/>
    <mergeCell ref="M24:V24"/>
    <mergeCell ref="X24:AC24"/>
    <mergeCell ref="AE24:AJ24"/>
  </mergeCells>
  <printOptions horizontalCentered="1" verticalCentered="1"/>
  <pageMargins left="0.4" right="0.4" top="0.33" bottom="0.55000000000000004" header="0.3" footer="0.3"/>
  <pageSetup scale="74" orientation="portrait" horizontalDpi="4294967294" verticalDpi="196" r:id="rId1"/>
  <headerFooter>
    <oddFooter xml:space="preserve">&amp;LISQ-004-FO
&amp;CRev: A
&amp;"Arial,Italic"Copies must be verified for current revision. &amp;"Arial,Regular"      &amp;RDate: 11/01/2012
</oddFooter>
  </headerFooter>
  <rowBreaks count="1" manualBreakCount="1">
    <brk id="65" max="42" man="1"/>
  </rowBreaks>
  <drawing r:id="rId2"/>
</worksheet>
</file>

<file path=xl/worksheets/sheet7.xml><?xml version="1.0" encoding="utf-8"?>
<worksheet xmlns="http://schemas.openxmlformats.org/spreadsheetml/2006/main" xmlns:r="http://schemas.openxmlformats.org/officeDocument/2006/relationships">
  <sheetPr codeName="Plan17"/>
  <dimension ref="A1:AM44"/>
  <sheetViews>
    <sheetView zoomScale="120" zoomScaleNormal="120" workbookViewId="0"/>
  </sheetViews>
  <sheetFormatPr defaultRowHeight="12.75"/>
  <cols>
    <col min="1" max="1" width="1.42578125" style="16" customWidth="1"/>
    <col min="2" max="5" width="3.140625" style="16" customWidth="1"/>
    <col min="6" max="6" width="4.85546875" style="16" customWidth="1"/>
    <col min="7" max="21" width="3.140625" style="16" customWidth="1"/>
    <col min="22" max="22" width="4.140625" style="16" customWidth="1"/>
    <col min="23" max="31" width="3.140625" style="16" customWidth="1"/>
    <col min="32" max="32" width="1.5703125" style="16" customWidth="1"/>
    <col min="33" max="16384" width="9.140625" style="16"/>
  </cols>
  <sheetData>
    <row r="1" spans="1:39" ht="27.75" customHeight="1">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row>
    <row r="2" spans="1:39" ht="26.25" customHeight="1">
      <c r="A2" s="20"/>
      <c r="B2" s="633" t="str">
        <f>'A Rep.'!B2:AE2</f>
        <v>Navistar, Inc. - Supplier Assessment</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23"/>
    </row>
    <row r="3" spans="1:39" ht="22.5">
      <c r="A3" s="20"/>
      <c r="B3" s="521" t="s">
        <v>267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23"/>
    </row>
    <row r="4" spans="1:39" ht="15.75">
      <c r="A4" s="20"/>
      <c r="B4" s="21"/>
      <c r="C4" s="21"/>
      <c r="D4" s="21"/>
      <c r="E4" s="21"/>
      <c r="F4" s="21"/>
      <c r="G4" s="21"/>
      <c r="H4" s="21"/>
      <c r="I4" s="21"/>
      <c r="J4" s="21"/>
      <c r="K4" s="21"/>
      <c r="L4" s="21"/>
      <c r="M4" s="21"/>
      <c r="N4" s="21"/>
      <c r="O4" s="21"/>
      <c r="P4" s="22"/>
      <c r="Q4" s="22"/>
      <c r="R4" s="22"/>
      <c r="S4" s="22"/>
      <c r="T4" s="22"/>
      <c r="U4" s="22"/>
      <c r="V4" s="22"/>
      <c r="W4" s="22"/>
      <c r="X4" s="22"/>
      <c r="Y4" s="22"/>
      <c r="Z4" s="22"/>
      <c r="AA4" s="22"/>
      <c r="AB4" s="22"/>
      <c r="AC4" s="22"/>
      <c r="AD4" s="22"/>
      <c r="AE4" s="22"/>
      <c r="AF4" s="23"/>
    </row>
    <row r="5" spans="1:39" ht="14.25">
      <c r="A5" s="507" t="s">
        <v>98</v>
      </c>
      <c r="B5" s="508"/>
      <c r="C5" s="508"/>
      <c r="D5" s="508"/>
      <c r="E5" s="504" t="str">
        <f>IF(Cover!C10="","",Cover!C10)</f>
        <v/>
      </c>
      <c r="F5" s="504"/>
      <c r="G5" s="504"/>
      <c r="H5" s="504"/>
      <c r="I5" s="504"/>
      <c r="J5" s="504"/>
      <c r="K5" s="504"/>
      <c r="L5" s="504"/>
      <c r="M5" s="504"/>
      <c r="N5" s="504"/>
      <c r="O5" s="504"/>
      <c r="P5" s="504"/>
      <c r="Q5" s="631" t="s">
        <v>315</v>
      </c>
      <c r="R5" s="631"/>
      <c r="S5" s="631"/>
      <c r="T5" s="631"/>
      <c r="U5" s="504" t="str">
        <f>IF(Cover!C13="","",Cover!C13)</f>
        <v/>
      </c>
      <c r="V5" s="504"/>
      <c r="W5" s="504"/>
      <c r="X5" s="504"/>
      <c r="Y5" s="504"/>
      <c r="Z5" s="504"/>
      <c r="AA5" s="504"/>
      <c r="AB5" s="504"/>
      <c r="AC5" s="504"/>
      <c r="AD5" s="504"/>
      <c r="AE5" s="504"/>
      <c r="AF5" s="19"/>
      <c r="AG5" s="22"/>
      <c r="AH5" s="22"/>
      <c r="AI5" s="22"/>
      <c r="AJ5" s="22"/>
      <c r="AK5" s="22"/>
      <c r="AL5" s="22"/>
      <c r="AM5" s="23"/>
    </row>
    <row r="6" spans="1:39" ht="14.25">
      <c r="A6" s="505" t="s">
        <v>276</v>
      </c>
      <c r="B6" s="506"/>
      <c r="C6" s="506"/>
      <c r="D6" s="506"/>
      <c r="E6" s="511" t="str">
        <f>IF(Cover!C4="","",Cover!C4)</f>
        <v/>
      </c>
      <c r="F6" s="511"/>
      <c r="G6" s="511"/>
      <c r="H6" s="511"/>
      <c r="I6" s="511"/>
      <c r="J6" s="511"/>
      <c r="K6" s="511"/>
      <c r="L6" s="511"/>
      <c r="M6" s="511"/>
      <c r="N6" s="511"/>
      <c r="O6" s="511"/>
      <c r="P6" s="511"/>
      <c r="Q6" s="511"/>
      <c r="R6" s="511"/>
      <c r="S6" s="511"/>
      <c r="T6" s="634" t="s">
        <v>99</v>
      </c>
      <c r="U6" s="634"/>
      <c r="V6" s="509" t="str">
        <f>IF(Cover!C5="","",Cover!C5)</f>
        <v/>
      </c>
      <c r="W6" s="509"/>
      <c r="X6" s="509"/>
      <c r="Y6" s="509"/>
      <c r="Z6" s="509"/>
      <c r="AA6" s="509"/>
      <c r="AB6" s="509"/>
      <c r="AC6" s="509"/>
      <c r="AD6" s="509"/>
      <c r="AE6" s="509"/>
      <c r="AF6" s="510"/>
      <c r="AG6" s="22"/>
      <c r="AH6" s="22"/>
      <c r="AI6" s="22"/>
      <c r="AJ6" s="22"/>
      <c r="AK6" s="22"/>
      <c r="AL6" s="22"/>
      <c r="AM6" s="23"/>
    </row>
    <row r="7" spans="1:39">
      <c r="A7" s="20"/>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3"/>
    </row>
    <row r="8" spans="1:39" s="15" customFormat="1" ht="15">
      <c r="A8" s="27"/>
      <c r="B8" s="522" t="s">
        <v>268</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28"/>
    </row>
    <row r="9" spans="1:39" s="15" customFormat="1" ht="15">
      <c r="A9" s="27"/>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28"/>
    </row>
    <row r="10" spans="1:39" s="15" customFormat="1" ht="21" customHeight="1">
      <c r="A10" s="27"/>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28"/>
    </row>
    <row r="11" spans="1:39" s="15" customFormat="1" ht="21" customHeight="1">
      <c r="A11" s="27"/>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28"/>
    </row>
    <row r="12" spans="1:39" s="15" customFormat="1" ht="21" customHeight="1">
      <c r="A12" s="27"/>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28"/>
    </row>
    <row r="13" spans="1:39" s="15" customFormat="1" ht="21" customHeight="1">
      <c r="A13" s="27"/>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28"/>
    </row>
    <row r="14" spans="1:39" s="15" customFormat="1" ht="21" customHeight="1">
      <c r="A14" s="27"/>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28"/>
    </row>
    <row r="15" spans="1:39" s="15" customFormat="1" ht="21" customHeight="1">
      <c r="A15" s="27"/>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28"/>
    </row>
    <row r="16" spans="1:39" s="15" customFormat="1" ht="21" customHeight="1">
      <c r="A16" s="27"/>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28"/>
    </row>
    <row r="17" spans="1:32" s="15" customFormat="1" ht="21" customHeight="1">
      <c r="A17" s="27"/>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28"/>
    </row>
    <row r="18" spans="1:32" s="15" customFormat="1" ht="21" customHeight="1">
      <c r="A18" s="27"/>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28"/>
    </row>
    <row r="19" spans="1:32" s="15" customFormat="1" ht="21" customHeight="1">
      <c r="A19" s="27"/>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28"/>
    </row>
    <row r="20" spans="1:32" s="15" customFormat="1" ht="15">
      <c r="A20" s="27"/>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28"/>
    </row>
    <row r="21" spans="1:32" s="15" customFormat="1" ht="15">
      <c r="A21" s="27"/>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28"/>
    </row>
    <row r="22" spans="1:32" s="15" customFormat="1" ht="15">
      <c r="A22" s="27"/>
      <c r="B22" s="632"/>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28"/>
    </row>
    <row r="23" spans="1:32" s="15" customFormat="1" ht="15">
      <c r="A23" s="27"/>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28"/>
    </row>
    <row r="24" spans="1:32" s="15" customFormat="1" ht="15">
      <c r="A24" s="27"/>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28"/>
    </row>
    <row r="25" spans="1:32" s="15" customFormat="1" ht="15">
      <c r="A25" s="27"/>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28"/>
    </row>
    <row r="26" spans="1:32" s="15" customFormat="1" ht="15">
      <c r="A26" s="27"/>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28"/>
    </row>
    <row r="27" spans="1:32" s="15" customFormat="1" ht="15">
      <c r="A27" s="27"/>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28"/>
    </row>
    <row r="28" spans="1:32" s="15" customFormat="1" ht="15">
      <c r="A28" s="27"/>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28"/>
    </row>
    <row r="29" spans="1:32" s="15" customFormat="1" ht="15">
      <c r="A29" s="27"/>
      <c r="B29" s="632"/>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28"/>
    </row>
    <row r="30" spans="1:32" s="15" customFormat="1" ht="15">
      <c r="A30" s="27"/>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28"/>
    </row>
    <row r="31" spans="1:32" s="15" customFormat="1" ht="15">
      <c r="A31" s="27"/>
      <c r="B31" s="632"/>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28"/>
    </row>
    <row r="32" spans="1:32" s="15" customFormat="1" ht="15">
      <c r="A32" s="27"/>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28"/>
    </row>
    <row r="33" spans="1:32" s="15" customFormat="1" ht="15">
      <c r="A33" s="27"/>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28"/>
    </row>
    <row r="34" spans="1:32" s="15" customFormat="1" ht="15">
      <c r="A34" s="27"/>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28"/>
    </row>
    <row r="35" spans="1:32" s="15" customFormat="1" ht="15">
      <c r="A35" s="27"/>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28"/>
    </row>
    <row r="36" spans="1:32" s="15" customFormat="1" ht="15">
      <c r="A36" s="27"/>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28"/>
    </row>
    <row r="37" spans="1:32" s="15" customFormat="1" ht="15">
      <c r="A37" s="27"/>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28"/>
    </row>
    <row r="38" spans="1:32" s="15" customFormat="1" ht="15">
      <c r="A38" s="27"/>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28"/>
    </row>
    <row r="39" spans="1:32" s="15" customFormat="1" ht="15">
      <c r="A39" s="27"/>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28"/>
    </row>
    <row r="40" spans="1:32" s="15" customFormat="1" ht="15">
      <c r="A40" s="27"/>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28"/>
    </row>
    <row r="41" spans="1:32" s="15" customFormat="1" ht="15">
      <c r="A41" s="27"/>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28"/>
    </row>
    <row r="42" spans="1:32" s="15" customFormat="1" ht="15">
      <c r="A42" s="27"/>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28"/>
    </row>
    <row r="43" spans="1:32" s="15" customFormat="1" ht="15">
      <c r="A43" s="27"/>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28"/>
    </row>
    <row r="44" spans="1:32">
      <c r="A44" s="24"/>
      <c r="B44" s="25" t="s">
        <v>291</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6"/>
    </row>
  </sheetData>
  <sheetProtection password="C5CA" sheet="1" objects="1" scenarios="1" formatCells="0"/>
  <mergeCells count="12">
    <mergeCell ref="Q5:T5"/>
    <mergeCell ref="B10:AE42"/>
    <mergeCell ref="B2:AE2"/>
    <mergeCell ref="B3:AE3"/>
    <mergeCell ref="B8:AE8"/>
    <mergeCell ref="E5:P5"/>
    <mergeCell ref="U5:AE5"/>
    <mergeCell ref="A5:D5"/>
    <mergeCell ref="A6:D6"/>
    <mergeCell ref="V6:AF6"/>
    <mergeCell ref="T6:U6"/>
    <mergeCell ref="E6:S6"/>
  </mergeCells>
  <printOptions horizontalCentered="1" verticalCentered="1"/>
  <pageMargins left="0.48" right="0.49" top="0.57999999999999996" bottom="0.55000000000000004" header="0.3" footer="0.3"/>
  <pageSetup scale="96" orientation="portrait" horizontalDpi="4294967294" verticalDpi="196" r:id="rId1"/>
  <headerFooter>
    <oddFooter xml:space="preserve">&amp;LISQ-004-FO
&amp;CRev: A
&amp;"Arial,Italic"Copies must be verified for current revision. &amp;"Arial,Regular"      &amp;RDate: 11/01/2012
</oddFooter>
  </headerFooter>
  <drawing r:id="rId2"/>
</worksheet>
</file>

<file path=xl/worksheets/sheet8.xml><?xml version="1.0" encoding="utf-8"?>
<worksheet xmlns="http://schemas.openxmlformats.org/spreadsheetml/2006/main" xmlns:r="http://schemas.openxmlformats.org/officeDocument/2006/relationships">
  <sheetPr codeName="Sheet4"/>
  <dimension ref="A1:L31"/>
  <sheetViews>
    <sheetView showGridLines="0" zoomScale="69" zoomScaleNormal="69" zoomScaleSheetLayoutView="65" workbookViewId="0">
      <selection sqref="A1:B5"/>
    </sheetView>
  </sheetViews>
  <sheetFormatPr defaultRowHeight="12.75"/>
  <cols>
    <col min="1" max="1" width="5.85546875" style="66" customWidth="1"/>
    <col min="2" max="2" width="61.7109375" style="66" customWidth="1"/>
    <col min="3" max="3" width="42.5703125" style="66" hidden="1" customWidth="1"/>
    <col min="4" max="4" width="6.85546875" style="81" hidden="1" customWidth="1"/>
    <col min="5" max="5" width="21.140625" style="66" customWidth="1"/>
    <col min="6" max="6" width="11.7109375" style="66" customWidth="1"/>
    <col min="7" max="7" width="25.5703125" style="66" customWidth="1"/>
    <col min="8" max="8" width="22.7109375" style="66" customWidth="1"/>
    <col min="9" max="9" width="50.7109375" style="66" customWidth="1"/>
    <col min="10" max="10" width="9.140625" style="66"/>
    <col min="11" max="11" width="13" style="66" customWidth="1"/>
    <col min="12" max="16384" width="9.140625" style="66"/>
  </cols>
  <sheetData>
    <row r="1" spans="1:11" ht="26.25" customHeight="1">
      <c r="A1" s="681"/>
      <c r="B1" s="682"/>
      <c r="C1" s="67"/>
      <c r="D1" s="68"/>
      <c r="E1" s="68" t="s">
        <v>98</v>
      </c>
      <c r="F1" s="643" t="str">
        <f>IF(Cover!C10="","",Cover!C10)</f>
        <v/>
      </c>
      <c r="G1" s="644"/>
      <c r="H1" s="68" t="s">
        <v>292</v>
      </c>
      <c r="I1" s="685"/>
      <c r="J1" s="686"/>
      <c r="K1" s="651" t="s">
        <v>901</v>
      </c>
    </row>
    <row r="2" spans="1:11" ht="26.25" customHeight="1">
      <c r="A2" s="683"/>
      <c r="B2" s="684"/>
      <c r="C2" s="65"/>
      <c r="D2" s="687" t="s">
        <v>315</v>
      </c>
      <c r="E2" s="687"/>
      <c r="F2" s="645" t="str">
        <f>IF(Cover!C13="","",Cover!C13)</f>
        <v/>
      </c>
      <c r="G2" s="646"/>
      <c r="H2" s="69" t="s">
        <v>294</v>
      </c>
      <c r="I2" s="688"/>
      <c r="J2" s="417"/>
      <c r="K2" s="652"/>
    </row>
    <row r="3" spans="1:11" ht="26.25" customHeight="1">
      <c r="A3" s="683"/>
      <c r="B3" s="684"/>
      <c r="C3" s="65"/>
      <c r="D3" s="687" t="s">
        <v>293</v>
      </c>
      <c r="E3" s="687"/>
      <c r="F3" s="645" t="str">
        <f>IF(Cover!H5="","",Cover!H5)</f>
        <v/>
      </c>
      <c r="G3" s="646"/>
      <c r="H3" s="69" t="s">
        <v>295</v>
      </c>
      <c r="I3" s="688"/>
      <c r="J3" s="417"/>
      <c r="K3" s="652"/>
    </row>
    <row r="4" spans="1:11" ht="26.25" customHeight="1">
      <c r="A4" s="683"/>
      <c r="B4" s="684"/>
      <c r="C4" s="65"/>
      <c r="D4" s="687" t="s">
        <v>99</v>
      </c>
      <c r="E4" s="687"/>
      <c r="F4" s="647" t="str">
        <f>IF(Cover!C5="","",Cover!C5)</f>
        <v/>
      </c>
      <c r="G4" s="648"/>
      <c r="H4" s="69" t="s">
        <v>296</v>
      </c>
      <c r="I4" s="689"/>
      <c r="J4" s="690"/>
      <c r="K4" s="652"/>
    </row>
    <row r="5" spans="1:11" ht="26.25" customHeight="1">
      <c r="A5" s="683"/>
      <c r="B5" s="684"/>
      <c r="C5" s="65"/>
      <c r="D5" s="70"/>
      <c r="E5" s="229" t="s">
        <v>739</v>
      </c>
      <c r="F5" s="649"/>
      <c r="G5" s="650"/>
      <c r="H5" s="69" t="s">
        <v>297</v>
      </c>
      <c r="I5" s="71" t="s">
        <v>298</v>
      </c>
      <c r="J5" s="392"/>
      <c r="K5" s="652"/>
    </row>
    <row r="6" spans="1:11" ht="33" customHeight="1" thickBot="1">
      <c r="A6" s="72" t="s">
        <v>170</v>
      </c>
      <c r="B6" s="73" t="s">
        <v>299</v>
      </c>
      <c r="C6" s="74" t="s">
        <v>35</v>
      </c>
      <c r="D6" s="73" t="s">
        <v>161</v>
      </c>
      <c r="E6" s="641" t="s">
        <v>300</v>
      </c>
      <c r="F6" s="642"/>
      <c r="G6" s="73" t="s">
        <v>301</v>
      </c>
      <c r="H6" s="73" t="s">
        <v>302</v>
      </c>
      <c r="I6" s="73" t="s">
        <v>303</v>
      </c>
      <c r="J6" s="75" t="s">
        <v>304</v>
      </c>
      <c r="K6" s="653"/>
    </row>
    <row r="7" spans="1:11" ht="27.75" customHeight="1">
      <c r="A7" s="76">
        <v>1</v>
      </c>
      <c r="B7" s="393"/>
      <c r="C7" s="393"/>
      <c r="D7" s="393"/>
      <c r="E7" s="639"/>
      <c r="F7" s="640"/>
      <c r="G7" s="393"/>
      <c r="H7" s="393"/>
      <c r="I7" s="393"/>
      <c r="J7" s="392"/>
      <c r="K7" s="394"/>
    </row>
    <row r="8" spans="1:11" ht="27.75" customHeight="1">
      <c r="A8" s="76">
        <v>2</v>
      </c>
      <c r="B8" s="393"/>
      <c r="C8" s="393"/>
      <c r="D8" s="393"/>
      <c r="E8" s="639"/>
      <c r="F8" s="640"/>
      <c r="G8" s="393"/>
      <c r="H8" s="393"/>
      <c r="I8" s="393"/>
      <c r="J8" s="392"/>
      <c r="K8" s="394"/>
    </row>
    <row r="9" spans="1:11" ht="27.75" customHeight="1">
      <c r="A9" s="76">
        <v>3</v>
      </c>
      <c r="B9" s="393"/>
      <c r="C9" s="393"/>
      <c r="D9" s="393"/>
      <c r="E9" s="639"/>
      <c r="F9" s="640"/>
      <c r="G9" s="393"/>
      <c r="H9" s="393"/>
      <c r="I9" s="393"/>
      <c r="J9" s="392"/>
      <c r="K9" s="394"/>
    </row>
    <row r="10" spans="1:11" ht="27.75" customHeight="1">
      <c r="A10" s="76">
        <v>4</v>
      </c>
      <c r="B10" s="393"/>
      <c r="C10" s="393"/>
      <c r="D10" s="393"/>
      <c r="E10" s="639"/>
      <c r="F10" s="640"/>
      <c r="G10" s="393"/>
      <c r="H10" s="393"/>
      <c r="I10" s="393"/>
      <c r="J10" s="392"/>
      <c r="K10" s="394"/>
    </row>
    <row r="11" spans="1:11" ht="27.75" customHeight="1">
      <c r="A11" s="76">
        <v>5</v>
      </c>
      <c r="B11" s="393"/>
      <c r="C11" s="393"/>
      <c r="D11" s="393"/>
      <c r="E11" s="639"/>
      <c r="F11" s="640"/>
      <c r="G11" s="393"/>
      <c r="H11" s="393"/>
      <c r="I11" s="393"/>
      <c r="J11" s="392"/>
      <c r="K11" s="394"/>
    </row>
    <row r="12" spans="1:11" ht="27.75" customHeight="1">
      <c r="A12" s="76">
        <v>6</v>
      </c>
      <c r="B12" s="393"/>
      <c r="C12" s="393"/>
      <c r="D12" s="393"/>
      <c r="E12" s="639"/>
      <c r="F12" s="640"/>
      <c r="G12" s="393"/>
      <c r="H12" s="393"/>
      <c r="I12" s="393"/>
      <c r="J12" s="392"/>
      <c r="K12" s="394"/>
    </row>
    <row r="13" spans="1:11" ht="27.75" customHeight="1">
      <c r="A13" s="76">
        <v>7</v>
      </c>
      <c r="B13" s="393"/>
      <c r="C13" s="393"/>
      <c r="D13" s="393"/>
      <c r="E13" s="639"/>
      <c r="F13" s="640"/>
      <c r="G13" s="393"/>
      <c r="H13" s="393"/>
      <c r="I13" s="393"/>
      <c r="J13" s="392"/>
      <c r="K13" s="394"/>
    </row>
    <row r="14" spans="1:11" ht="27.75" customHeight="1">
      <c r="A14" s="76">
        <v>8</v>
      </c>
      <c r="B14" s="393"/>
      <c r="C14" s="393"/>
      <c r="D14" s="393"/>
      <c r="E14" s="639"/>
      <c r="F14" s="640"/>
      <c r="G14" s="393"/>
      <c r="H14" s="393"/>
      <c r="I14" s="393"/>
      <c r="J14" s="392"/>
      <c r="K14" s="394"/>
    </row>
    <row r="15" spans="1:11" ht="27.75" customHeight="1">
      <c r="A15" s="76">
        <v>9</v>
      </c>
      <c r="B15" s="393"/>
      <c r="C15" s="393"/>
      <c r="D15" s="393"/>
      <c r="E15" s="639"/>
      <c r="F15" s="640"/>
      <c r="G15" s="393"/>
      <c r="H15" s="393"/>
      <c r="I15" s="393"/>
      <c r="J15" s="392"/>
      <c r="K15" s="394"/>
    </row>
    <row r="16" spans="1:11" ht="27.75" customHeight="1">
      <c r="A16" s="76">
        <v>10</v>
      </c>
      <c r="B16" s="393"/>
      <c r="C16" s="393"/>
      <c r="D16" s="393"/>
      <c r="E16" s="639"/>
      <c r="F16" s="640"/>
      <c r="G16" s="393"/>
      <c r="H16" s="393"/>
      <c r="I16" s="393"/>
      <c r="J16" s="392"/>
      <c r="K16" s="394"/>
    </row>
    <row r="17" spans="1:12" ht="27.75" customHeight="1">
      <c r="A17" s="76">
        <v>11</v>
      </c>
      <c r="B17" s="393"/>
      <c r="C17" s="393"/>
      <c r="D17" s="393"/>
      <c r="E17" s="639"/>
      <c r="F17" s="640"/>
      <c r="G17" s="393"/>
      <c r="H17" s="393"/>
      <c r="I17" s="393"/>
      <c r="J17" s="392"/>
      <c r="K17" s="394"/>
    </row>
    <row r="18" spans="1:12" ht="27.75" customHeight="1">
      <c r="A18" s="76">
        <v>12</v>
      </c>
      <c r="B18" s="393"/>
      <c r="C18" s="393"/>
      <c r="D18" s="393"/>
      <c r="E18" s="639"/>
      <c r="F18" s="640"/>
      <c r="G18" s="393"/>
      <c r="H18" s="393"/>
      <c r="I18" s="393"/>
      <c r="J18" s="392"/>
      <c r="K18" s="394"/>
    </row>
    <row r="19" spans="1:12" ht="27.75" customHeight="1">
      <c r="A19" s="76">
        <v>13</v>
      </c>
      <c r="B19" s="393"/>
      <c r="C19" s="393"/>
      <c r="D19" s="393"/>
      <c r="E19" s="639"/>
      <c r="F19" s="640"/>
      <c r="G19" s="393"/>
      <c r="H19" s="393"/>
      <c r="I19" s="393"/>
      <c r="J19" s="392"/>
      <c r="K19" s="394"/>
    </row>
    <row r="20" spans="1:12" ht="27.75" customHeight="1">
      <c r="A20" s="76">
        <v>14</v>
      </c>
      <c r="B20" s="393"/>
      <c r="C20" s="393"/>
      <c r="D20" s="393"/>
      <c r="E20" s="639"/>
      <c r="F20" s="640"/>
      <c r="G20" s="393"/>
      <c r="H20" s="393"/>
      <c r="I20" s="393"/>
      <c r="J20" s="392"/>
      <c r="K20" s="394"/>
    </row>
    <row r="21" spans="1:12" ht="27.75" customHeight="1" thickBot="1">
      <c r="A21" s="77">
        <v>15</v>
      </c>
      <c r="B21" s="395"/>
      <c r="C21" s="395"/>
      <c r="D21" s="395"/>
      <c r="E21" s="635"/>
      <c r="F21" s="636"/>
      <c r="G21" s="395"/>
      <c r="H21" s="395"/>
      <c r="I21" s="395"/>
      <c r="J21" s="392"/>
      <c r="K21" s="394"/>
    </row>
    <row r="22" spans="1:12" ht="32.25" customHeight="1">
      <c r="A22" s="669" t="s">
        <v>316</v>
      </c>
      <c r="B22" s="670"/>
      <c r="C22" s="78"/>
      <c r="D22" s="78"/>
      <c r="E22" s="187" t="s">
        <v>305</v>
      </c>
      <c r="F22" s="637"/>
      <c r="G22" s="638"/>
      <c r="H22" s="187" t="s">
        <v>306</v>
      </c>
      <c r="I22" s="671"/>
      <c r="J22" s="672"/>
      <c r="K22" s="673"/>
      <c r="L22" s="188"/>
    </row>
    <row r="23" spans="1:12" ht="32.25" customHeight="1" thickBot="1">
      <c r="A23" s="674" t="s">
        <v>307</v>
      </c>
      <c r="B23" s="675"/>
      <c r="C23" s="79"/>
      <c r="D23" s="79"/>
      <c r="E23" s="676"/>
      <c r="F23" s="677"/>
      <c r="G23" s="678"/>
      <c r="H23" s="80" t="s">
        <v>293</v>
      </c>
      <c r="I23" s="679"/>
      <c r="J23" s="679"/>
      <c r="K23" s="680"/>
    </row>
    <row r="24" spans="1:12" ht="16.5" customHeight="1">
      <c r="A24" s="654" t="s">
        <v>308</v>
      </c>
      <c r="B24" s="655"/>
      <c r="C24" s="655"/>
      <c r="D24" s="655"/>
      <c r="E24" s="656"/>
      <c r="F24" s="656"/>
      <c r="G24" s="656"/>
      <c r="H24" s="656"/>
      <c r="I24" s="656"/>
      <c r="J24" s="656"/>
      <c r="K24" s="657"/>
      <c r="L24" s="188"/>
    </row>
    <row r="25" spans="1:12" ht="22.5" customHeight="1">
      <c r="A25" s="658"/>
      <c r="B25" s="659"/>
      <c r="C25" s="659"/>
      <c r="D25" s="659"/>
      <c r="E25" s="659"/>
      <c r="F25" s="659"/>
      <c r="G25" s="659"/>
      <c r="H25" s="659"/>
      <c r="I25" s="659"/>
      <c r="J25" s="659"/>
      <c r="K25" s="660"/>
    </row>
    <row r="26" spans="1:12" ht="22.5" customHeight="1">
      <c r="A26" s="661"/>
      <c r="B26" s="662"/>
      <c r="C26" s="662"/>
      <c r="D26" s="662"/>
      <c r="E26" s="662"/>
      <c r="F26" s="662"/>
      <c r="G26" s="662"/>
      <c r="H26" s="662"/>
      <c r="I26" s="662"/>
      <c r="J26" s="662"/>
      <c r="K26" s="663"/>
      <c r="L26" s="188"/>
    </row>
    <row r="27" spans="1:12" ht="22.5" customHeight="1">
      <c r="A27" s="661"/>
      <c r="B27" s="662"/>
      <c r="C27" s="662"/>
      <c r="D27" s="662"/>
      <c r="E27" s="662"/>
      <c r="F27" s="662"/>
      <c r="G27" s="662"/>
      <c r="H27" s="662"/>
      <c r="I27" s="662"/>
      <c r="J27" s="662"/>
      <c r="K27" s="663"/>
    </row>
    <row r="28" spans="1:12" ht="22.5" customHeight="1">
      <c r="A28" s="661"/>
      <c r="B28" s="662"/>
      <c r="C28" s="662"/>
      <c r="D28" s="662"/>
      <c r="E28" s="664"/>
      <c r="F28" s="664"/>
      <c r="G28" s="664"/>
      <c r="H28" s="664"/>
      <c r="I28" s="664"/>
      <c r="J28" s="664"/>
      <c r="K28" s="665"/>
      <c r="L28" s="198"/>
    </row>
    <row r="29" spans="1:12" ht="22.5" customHeight="1">
      <c r="A29" s="661"/>
      <c r="B29" s="662"/>
      <c r="C29" s="662"/>
      <c r="D29" s="662"/>
      <c r="E29" s="662"/>
      <c r="F29" s="662"/>
      <c r="G29" s="662"/>
      <c r="H29" s="662"/>
      <c r="I29" s="662"/>
      <c r="J29" s="662"/>
      <c r="K29" s="663"/>
    </row>
    <row r="30" spans="1:12" ht="22.5" customHeight="1">
      <c r="A30" s="661"/>
      <c r="B30" s="662"/>
      <c r="C30" s="662"/>
      <c r="D30" s="662"/>
      <c r="E30" s="662"/>
      <c r="F30" s="662"/>
      <c r="G30" s="662"/>
      <c r="H30" s="662"/>
      <c r="I30" s="662"/>
      <c r="J30" s="662"/>
      <c r="K30" s="663"/>
    </row>
    <row r="31" spans="1:12" ht="22.5" customHeight="1" thickBot="1">
      <c r="A31" s="666"/>
      <c r="B31" s="667"/>
      <c r="C31" s="667"/>
      <c r="D31" s="667"/>
      <c r="E31" s="667"/>
      <c r="F31" s="667"/>
      <c r="G31" s="667"/>
      <c r="H31" s="667"/>
      <c r="I31" s="667"/>
      <c r="J31" s="667"/>
      <c r="K31" s="668"/>
    </row>
  </sheetData>
  <sheetProtection password="C5CA" sheet="1" objects="1" scenarios="1" formatCells="0"/>
  <mergeCells count="38">
    <mergeCell ref="K1:K6"/>
    <mergeCell ref="A24:K24"/>
    <mergeCell ref="A25:K31"/>
    <mergeCell ref="A22:B22"/>
    <mergeCell ref="I22:K22"/>
    <mergeCell ref="A23:B23"/>
    <mergeCell ref="E23:G23"/>
    <mergeCell ref="I23:K23"/>
    <mergeCell ref="A1:B5"/>
    <mergeCell ref="I1:J1"/>
    <mergeCell ref="D2:E2"/>
    <mergeCell ref="I2:J2"/>
    <mergeCell ref="D3:E3"/>
    <mergeCell ref="I3:J3"/>
    <mergeCell ref="D4:E4"/>
    <mergeCell ref="I4:J4"/>
    <mergeCell ref="F1:G1"/>
    <mergeCell ref="F2:G2"/>
    <mergeCell ref="F3:G3"/>
    <mergeCell ref="F4:G4"/>
    <mergeCell ref="F5:G5"/>
    <mergeCell ref="E6:F6"/>
    <mergeCell ref="E7:F7"/>
    <mergeCell ref="E8:F8"/>
    <mergeCell ref="E9:F9"/>
    <mergeCell ref="E10:F10"/>
    <mergeCell ref="E11:F11"/>
    <mergeCell ref="E12:F12"/>
    <mergeCell ref="E13:F13"/>
    <mergeCell ref="E14:F14"/>
    <mergeCell ref="E15:F15"/>
    <mergeCell ref="E21:F21"/>
    <mergeCell ref="F22:G22"/>
    <mergeCell ref="E16:F16"/>
    <mergeCell ref="E17:F17"/>
    <mergeCell ref="E18:F18"/>
    <mergeCell ref="E19:F19"/>
    <mergeCell ref="E20:F20"/>
  </mergeCells>
  <conditionalFormatting sqref="J7:J21">
    <cfRule type="cellIs" dxfId="18" priority="7" operator="equal">
      <formula>"OK"</formula>
    </cfRule>
  </conditionalFormatting>
  <conditionalFormatting sqref="K7:K21">
    <cfRule type="cellIs" dxfId="17" priority="4" operator="equal">
      <formula>"N"</formula>
    </cfRule>
    <cfRule type="cellIs" dxfId="16" priority="5" operator="equal">
      <formula>"Y"</formula>
    </cfRule>
    <cfRule type="cellIs" dxfId="15" priority="6" operator="equal">
      <formula>"Y"</formula>
    </cfRule>
  </conditionalFormatting>
  <conditionalFormatting sqref="J8:J21">
    <cfRule type="cellIs" dxfId="14" priority="2" operator="equal">
      <formula>"NG"</formula>
    </cfRule>
    <cfRule type="cellIs" dxfId="13" priority="3" operator="equal">
      <formula>"OK"</formula>
    </cfRule>
  </conditionalFormatting>
  <conditionalFormatting sqref="J7:J21">
    <cfRule type="cellIs" dxfId="12" priority="1" operator="equal">
      <formula>"NG"</formula>
    </cfRule>
  </conditionalFormatting>
  <printOptions horizontalCentered="1" verticalCentered="1"/>
  <pageMargins left="0.3" right="0.3" top="0.25" bottom="0.55000000000000004" header="0.3" footer="0.3"/>
  <pageSetup scale="60" orientation="landscape" r:id="rId1"/>
  <headerFooter>
    <oddFooter xml:space="preserve">&amp;LISQ-004-FO
&amp;CRev: A
&amp;"Arial,Italic"Copies must be verified for current revision. &amp;"Arial,Regular"      &amp;RDate: 11/01/2012
</oddFooter>
  </headerFooter>
  <drawing r:id="rId2"/>
</worksheet>
</file>

<file path=xl/worksheets/sheet9.xml><?xml version="1.0" encoding="utf-8"?>
<worksheet xmlns="http://schemas.openxmlformats.org/spreadsheetml/2006/main" xmlns:r="http://schemas.openxmlformats.org/officeDocument/2006/relationships">
  <sheetPr codeName="Plan4"/>
  <dimension ref="A1:BJ50"/>
  <sheetViews>
    <sheetView showGridLines="0" zoomScale="89" zoomScaleNormal="89" workbookViewId="0">
      <selection sqref="A1:F1"/>
    </sheetView>
  </sheetViews>
  <sheetFormatPr defaultColWidth="3" defaultRowHeight="12.75"/>
  <cols>
    <col min="1" max="1" width="12.28515625" style="16" customWidth="1"/>
    <col min="2" max="2" width="4.42578125" style="16" customWidth="1"/>
    <col min="3" max="3" width="4.28515625" style="16" customWidth="1"/>
    <col min="4" max="10" width="3" style="16" customWidth="1"/>
    <col min="11" max="11" width="7.28515625" style="16" customWidth="1"/>
    <col min="12" max="12" width="3.85546875" style="16" customWidth="1"/>
    <col min="13" max="54" width="3" style="16"/>
    <col min="55" max="57" width="1" style="16" customWidth="1"/>
    <col min="58" max="58" width="8.28515625" style="16" customWidth="1"/>
    <col min="59" max="62" width="2.42578125" style="16" customWidth="1"/>
    <col min="63" max="16384" width="3" style="16"/>
  </cols>
  <sheetData>
    <row r="1" spans="1:62" s="61" customFormat="1" ht="29.25" customHeight="1">
      <c r="A1" s="691"/>
      <c r="B1" s="692"/>
      <c r="C1" s="692"/>
      <c r="D1" s="692"/>
      <c r="E1" s="692"/>
      <c r="F1" s="692"/>
      <c r="G1" s="693" t="s">
        <v>790</v>
      </c>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4"/>
    </row>
    <row r="2" spans="1:62" ht="15">
      <c r="A2" s="268" t="s">
        <v>269</v>
      </c>
      <c r="B2" s="698" t="s">
        <v>191</v>
      </c>
      <c r="C2" s="698"/>
      <c r="D2" s="698"/>
      <c r="E2" s="698"/>
      <c r="F2" s="698"/>
      <c r="G2" s="698"/>
      <c r="H2" s="698"/>
      <c r="I2" s="698"/>
      <c r="J2" s="727" t="s">
        <v>270</v>
      </c>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728"/>
    </row>
    <row r="3" spans="1:62" ht="15" customHeight="1">
      <c r="A3" s="699" t="str">
        <f>'NSA with 1st process'!A7:B7</f>
        <v>A. Product Development Process</v>
      </c>
      <c r="B3" s="702" t="str">
        <f>'NSA with 1st process'!E7</f>
        <v>1. Process / Product Development Planning</v>
      </c>
      <c r="C3" s="703"/>
      <c r="D3" s="703"/>
      <c r="E3" s="703"/>
      <c r="F3" s="703"/>
      <c r="G3" s="703"/>
      <c r="H3" s="703"/>
      <c r="I3" s="703"/>
      <c r="J3" s="253"/>
      <c r="K3" s="254" t="str">
        <f>'NSA with 1st process'!A8</f>
        <v>1.1</v>
      </c>
      <c r="L3" s="255" t="str">
        <f>'NSA with 1st process'!B8</f>
        <v>Are the customer requirements available?</v>
      </c>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7"/>
    </row>
    <row r="4" spans="1:62" ht="15" customHeight="1">
      <c r="A4" s="700"/>
      <c r="B4" s="704"/>
      <c r="C4" s="705"/>
      <c r="D4" s="705"/>
      <c r="E4" s="705"/>
      <c r="F4" s="705"/>
      <c r="G4" s="705"/>
      <c r="H4" s="705"/>
      <c r="I4" s="705"/>
      <c r="J4" s="242"/>
      <c r="K4" s="244" t="str">
        <f>'NSA with 1st process'!A10</f>
        <v>1.2</v>
      </c>
      <c r="L4" s="248" t="str">
        <f>'NSA with 1st process'!B10</f>
        <v>Has feasibility been determined on the basis of all current requirements?</v>
      </c>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58"/>
    </row>
    <row r="5" spans="1:62" ht="15" customHeight="1">
      <c r="A5" s="700"/>
      <c r="B5" s="704"/>
      <c r="C5" s="705"/>
      <c r="D5" s="705"/>
      <c r="E5" s="705"/>
      <c r="F5" s="705"/>
      <c r="G5" s="705"/>
      <c r="H5" s="705"/>
      <c r="I5" s="705"/>
      <c r="J5" s="242"/>
      <c r="K5" s="244" t="str">
        <f>'NSA with 1st process'!A12</f>
        <v>1.3</v>
      </c>
      <c r="L5" s="248" t="str">
        <f>'NSA with 1st process'!B12</f>
        <v>Is a Product Development Plan available and are the prescribed aims [targets] adhered to?</v>
      </c>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58"/>
    </row>
    <row r="6" spans="1:62" ht="15" customHeight="1">
      <c r="A6" s="700"/>
      <c r="B6" s="706"/>
      <c r="C6" s="707"/>
      <c r="D6" s="707"/>
      <c r="E6" s="707"/>
      <c r="F6" s="707"/>
      <c r="G6" s="707"/>
      <c r="H6" s="707"/>
      <c r="I6" s="707"/>
      <c r="J6" s="242"/>
      <c r="K6" s="244" t="str">
        <f>'NSA with 1st process'!A14</f>
        <v>1.4</v>
      </c>
      <c r="L6" s="248" t="str">
        <f>'NSA with 1st process'!B14</f>
        <v>Has the Design / Process FMEA been prepared and are the improvement actions defined?</v>
      </c>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58"/>
    </row>
    <row r="7" spans="1:62" ht="15" customHeight="1">
      <c r="A7" s="700"/>
      <c r="B7" s="704" t="str">
        <f>'NSA with 1st process'!E16</f>
        <v>2. Process Development</v>
      </c>
      <c r="C7" s="705"/>
      <c r="D7" s="705"/>
      <c r="E7" s="705"/>
      <c r="F7" s="705"/>
      <c r="G7" s="705"/>
      <c r="H7" s="705"/>
      <c r="I7" s="705"/>
      <c r="J7" s="242"/>
      <c r="K7" s="243" t="str">
        <f>'NSA with 1st process'!A17</f>
        <v>2.1</v>
      </c>
      <c r="L7" s="248" t="str">
        <f>'NSA with 1st process'!B17</f>
        <v>Has the Design / Process FMEA been updated during the Project Course and have the defined actions been implemented?</v>
      </c>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58"/>
    </row>
    <row r="8" spans="1:62" ht="15" customHeight="1">
      <c r="A8" s="700"/>
      <c r="B8" s="704"/>
      <c r="C8" s="705"/>
      <c r="D8" s="705"/>
      <c r="E8" s="705"/>
      <c r="F8" s="705"/>
      <c r="G8" s="705"/>
      <c r="H8" s="705"/>
      <c r="I8" s="705"/>
      <c r="J8" s="242"/>
      <c r="K8" s="244" t="str">
        <f>'NSA with 1st process'!A19</f>
        <v>2.2</v>
      </c>
      <c r="L8" s="248" t="str">
        <f>'NSA with 1st process'!B19</f>
        <v>Are all the necessary releases planned and/verification available?</v>
      </c>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58"/>
    </row>
    <row r="9" spans="1:62" ht="15" customHeight="1">
      <c r="A9" s="700"/>
      <c r="B9" s="704"/>
      <c r="C9" s="705"/>
      <c r="D9" s="705"/>
      <c r="E9" s="705"/>
      <c r="F9" s="705"/>
      <c r="G9" s="705"/>
      <c r="H9" s="705"/>
      <c r="I9" s="705"/>
      <c r="J9" s="242"/>
      <c r="K9" s="244" t="str">
        <f>'NSA with 1st process'!A21</f>
        <v>2.3</v>
      </c>
      <c r="L9" s="248" t="str">
        <f>'NSA with 1st process'!B21</f>
        <v>Has a pre-production run been carried out prior to full scale production, under full scale production conditions?</v>
      </c>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58"/>
    </row>
    <row r="10" spans="1:62" ht="15" customHeight="1">
      <c r="A10" s="700"/>
      <c r="B10" s="704"/>
      <c r="C10" s="705"/>
      <c r="D10" s="705"/>
      <c r="E10" s="705"/>
      <c r="F10" s="705"/>
      <c r="G10" s="705"/>
      <c r="H10" s="705"/>
      <c r="I10" s="705"/>
      <c r="J10" s="242"/>
      <c r="K10" s="244" t="str">
        <f>'NSA with 1st process'!A23</f>
        <v>2.4</v>
      </c>
      <c r="L10" s="248" t="str">
        <f>'NSA with 1st process'!B23</f>
        <v>Are the procuction and inspection documents available and complete (PPAP)?</v>
      </c>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58"/>
    </row>
    <row r="11" spans="1:62" ht="15" customHeight="1">
      <c r="A11" s="701"/>
      <c r="B11" s="708"/>
      <c r="C11" s="709"/>
      <c r="D11" s="709"/>
      <c r="E11" s="709"/>
      <c r="F11" s="709"/>
      <c r="G11" s="709"/>
      <c r="H11" s="709"/>
      <c r="I11" s="709"/>
      <c r="J11" s="259"/>
      <c r="K11" s="260" t="str">
        <f>'NSA with 1st process'!A25</f>
        <v>2.5</v>
      </c>
      <c r="L11" s="261" t="str">
        <f>'NSA with 1st process'!B25</f>
        <v xml:space="preserve">Are the required resources available? </v>
      </c>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3"/>
    </row>
    <row r="12" spans="1:62" ht="15" customHeight="1">
      <c r="A12" s="699" t="str">
        <f>'NSA with 1st process'!A100</f>
        <v>B. Production Process</v>
      </c>
      <c r="B12" s="710" t="str">
        <f>'NSA with 1st process'!E27</f>
        <v>3. Supplier Management</v>
      </c>
      <c r="C12" s="711"/>
      <c r="D12" s="711"/>
      <c r="E12" s="711"/>
      <c r="F12" s="711"/>
      <c r="G12" s="711"/>
      <c r="H12" s="711"/>
      <c r="I12" s="711"/>
      <c r="J12" s="264"/>
      <c r="K12" s="254" t="str">
        <f>'NSA with 1st process'!A28</f>
        <v>3.1</v>
      </c>
      <c r="L12" s="265" t="str">
        <f>'NSA with 1st process'!B28</f>
        <v>Are only approved and qualified suppliers used?</v>
      </c>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7"/>
    </row>
    <row r="13" spans="1:62" ht="15" customHeight="1">
      <c r="A13" s="700"/>
      <c r="B13" s="712"/>
      <c r="C13" s="548"/>
      <c r="D13" s="548"/>
      <c r="E13" s="548"/>
      <c r="F13" s="548"/>
      <c r="G13" s="548"/>
      <c r="H13" s="548"/>
      <c r="I13" s="548"/>
      <c r="J13" s="245"/>
      <c r="K13" s="244" t="str">
        <f>'NSA with 1st process'!A30</f>
        <v>3.2</v>
      </c>
      <c r="L13" s="248" t="str">
        <f>'NSA with 1st process'!B30</f>
        <v>Is the quality of the purchased parts assured?</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58"/>
    </row>
    <row r="14" spans="1:62" ht="15" customHeight="1">
      <c r="A14" s="700"/>
      <c r="B14" s="712"/>
      <c r="C14" s="548"/>
      <c r="D14" s="548"/>
      <c r="E14" s="548"/>
      <c r="F14" s="548"/>
      <c r="G14" s="548"/>
      <c r="H14" s="548"/>
      <c r="I14" s="548"/>
      <c r="J14" s="245"/>
      <c r="K14" s="244" t="str">
        <f>'NSA with 1st process'!A32</f>
        <v>3.3</v>
      </c>
      <c r="L14" s="248" t="str">
        <f>'NSA with 1st process'!B32</f>
        <v>Is the quality performance evaluated and are corrective actions introduced when there are deviations from the requirements?</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58"/>
    </row>
    <row r="15" spans="1:62" ht="15" customHeight="1">
      <c r="A15" s="700"/>
      <c r="B15" s="712"/>
      <c r="C15" s="548"/>
      <c r="D15" s="548"/>
      <c r="E15" s="548"/>
      <c r="F15" s="548"/>
      <c r="G15" s="548"/>
      <c r="H15" s="548"/>
      <c r="I15" s="548"/>
      <c r="J15" s="245"/>
      <c r="K15" s="244" t="str">
        <f>'NSA with 1st process'!A34</f>
        <v>3.4</v>
      </c>
      <c r="L15" s="248" t="str">
        <f>'NSA with 1st process'!B34</f>
        <v>Are the necessary releases available for all the supplied products and are the necessary improvement actions converted into practice?</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58"/>
    </row>
    <row r="16" spans="1:62" ht="15" customHeight="1">
      <c r="A16" s="700"/>
      <c r="B16" s="712"/>
      <c r="C16" s="548"/>
      <c r="D16" s="548"/>
      <c r="E16" s="548"/>
      <c r="F16" s="548"/>
      <c r="G16" s="548"/>
      <c r="H16" s="548"/>
      <c r="I16" s="548"/>
      <c r="J16" s="245"/>
      <c r="K16" s="244" t="str">
        <f>'NSA with 1st process'!A36</f>
        <v>3.5</v>
      </c>
      <c r="L16" s="248" t="str">
        <f>'NSA with 1st process'!B36</f>
        <v>Are the stock levels of purchased material suited to the production requirements?</v>
      </c>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58"/>
    </row>
    <row r="17" spans="1:62" ht="15" customHeight="1">
      <c r="A17" s="700"/>
      <c r="B17" s="712"/>
      <c r="C17" s="548"/>
      <c r="D17" s="548"/>
      <c r="E17" s="548"/>
      <c r="F17" s="548"/>
      <c r="G17" s="548"/>
      <c r="H17" s="548"/>
      <c r="I17" s="548"/>
      <c r="J17" s="245"/>
      <c r="K17" s="244" t="str">
        <f>'NSA with 1st process'!A38</f>
        <v>3.6</v>
      </c>
      <c r="L17" s="248" t="str">
        <f>'NSA with 1st process'!B38</f>
        <v>Are purchased materials/internal surpluses delivered and stored according to their purpose?</v>
      </c>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58"/>
    </row>
    <row r="18" spans="1:62" ht="15" customHeight="1">
      <c r="A18" s="700"/>
      <c r="B18" s="713"/>
      <c r="C18" s="511"/>
      <c r="D18" s="511"/>
      <c r="E18" s="511"/>
      <c r="F18" s="511"/>
      <c r="G18" s="511"/>
      <c r="H18" s="511"/>
      <c r="I18" s="511"/>
      <c r="J18" s="245"/>
      <c r="K18" s="244" t="str">
        <f>'NSA with 1st process'!A40</f>
        <v>3.7</v>
      </c>
      <c r="L18" s="248" t="str">
        <f>'NSA with 1st process'!B40</f>
        <v>Is the personnel qualified for the individual tasks?</v>
      </c>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58"/>
    </row>
    <row r="19" spans="1:62" ht="15" customHeight="1">
      <c r="A19" s="700"/>
      <c r="B19" s="714" t="str">
        <f>'NSA with 1st process'!E42</f>
        <v>4.1 Production - Personnel - Qualifications</v>
      </c>
      <c r="C19" s="715"/>
      <c r="D19" s="715"/>
      <c r="E19" s="715"/>
      <c r="F19" s="715"/>
      <c r="G19" s="715"/>
      <c r="H19" s="715"/>
      <c r="I19" s="715"/>
      <c r="J19" s="246"/>
      <c r="K19" s="243" t="str">
        <f>'NSA with 1st process'!A43</f>
        <v>4.1.1</v>
      </c>
      <c r="L19" s="248" t="str">
        <f>'NSA with 1st process'!B43</f>
        <v>Are the employees given responsibility and authority for monitoring the product/process quality?</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58"/>
    </row>
    <row r="20" spans="1:62" ht="15" customHeight="1">
      <c r="A20" s="700"/>
      <c r="B20" s="716"/>
      <c r="C20" s="717"/>
      <c r="D20" s="717"/>
      <c r="E20" s="717"/>
      <c r="F20" s="717"/>
      <c r="G20" s="717"/>
      <c r="H20" s="717"/>
      <c r="I20" s="717"/>
      <c r="J20" s="246"/>
      <c r="K20" s="244" t="str">
        <f>'NSA with 1st process'!A45</f>
        <v>4.1.2</v>
      </c>
      <c r="L20" s="248" t="str">
        <f>'NSA with 1st process'!B45</f>
        <v>Are the personnel responsible for production equipment and the production environment?</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58"/>
    </row>
    <row r="21" spans="1:62" ht="15" customHeight="1">
      <c r="A21" s="700"/>
      <c r="B21" s="716"/>
      <c r="C21" s="717"/>
      <c r="D21" s="717"/>
      <c r="E21" s="717"/>
      <c r="F21" s="717"/>
      <c r="G21" s="717"/>
      <c r="H21" s="717"/>
      <c r="I21" s="717"/>
      <c r="J21" s="246"/>
      <c r="K21" s="244" t="str">
        <f>'NSA with 1st process'!A47</f>
        <v>4.1.3</v>
      </c>
      <c r="L21" s="248" t="str">
        <f>'NSA with 1st process'!B47</f>
        <v>Are the employees suitable to perform the required tasks and is their qualification maintained?</v>
      </c>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58"/>
    </row>
    <row r="22" spans="1:62" ht="15" customHeight="1">
      <c r="A22" s="700"/>
      <c r="B22" s="716"/>
      <c r="C22" s="717"/>
      <c r="D22" s="717"/>
      <c r="E22" s="717"/>
      <c r="F22" s="717"/>
      <c r="G22" s="717"/>
      <c r="H22" s="717"/>
      <c r="I22" s="717"/>
      <c r="J22" s="246"/>
      <c r="K22" s="244" t="str">
        <f>'NSA with 1st process'!A49</f>
        <v>4.1.4</v>
      </c>
      <c r="L22" s="248" t="str">
        <f>'NSA with 1st process'!B49</f>
        <v>What is the plan to substitute personnel in case of absence?</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58"/>
    </row>
    <row r="23" spans="1:62" ht="15" customHeight="1">
      <c r="A23" s="700"/>
      <c r="B23" s="718"/>
      <c r="C23" s="719"/>
      <c r="D23" s="719"/>
      <c r="E23" s="719"/>
      <c r="F23" s="719"/>
      <c r="G23" s="719"/>
      <c r="H23" s="719"/>
      <c r="I23" s="719"/>
      <c r="J23" s="246"/>
      <c r="K23" s="244" t="str">
        <f>'NSA with 1st process'!A51</f>
        <v>4.1.5</v>
      </c>
      <c r="L23" s="248" t="str">
        <f>'NSA with 1st process'!B51</f>
        <v>Are techniques for increasing employee motivation effectively used?</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58"/>
    </row>
    <row r="24" spans="1:62" ht="15" customHeight="1">
      <c r="A24" s="700"/>
      <c r="B24" s="714" t="str">
        <f>'NSA with 1st process'!E53</f>
        <v>4.2 Production Machinery / Equipment</v>
      </c>
      <c r="C24" s="715"/>
      <c r="D24" s="715"/>
      <c r="E24" s="715"/>
      <c r="F24" s="715"/>
      <c r="G24" s="715"/>
      <c r="H24" s="715"/>
      <c r="I24" s="715"/>
      <c r="J24" s="246"/>
      <c r="K24" s="243" t="str">
        <f>'NSA with 1st process'!A54</f>
        <v>4.2.1</v>
      </c>
      <c r="L24" s="248" t="str">
        <f>'NSA with 1st process'!B54</f>
        <v>Are the product related quality requirements guaranteed using the production equipment/tools?</v>
      </c>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58"/>
    </row>
    <row r="25" spans="1:62" ht="15" customHeight="1">
      <c r="A25" s="700"/>
      <c r="B25" s="716"/>
      <c r="C25" s="717"/>
      <c r="D25" s="717"/>
      <c r="E25" s="717"/>
      <c r="F25" s="717"/>
      <c r="G25" s="717"/>
      <c r="H25" s="717"/>
      <c r="I25" s="717"/>
      <c r="J25" s="246"/>
      <c r="K25" s="244" t="str">
        <f>'NSA with 1st process'!A56</f>
        <v>4.2.2</v>
      </c>
      <c r="L25" s="248" t="str">
        <f>'NSA with 1st process'!B56</f>
        <v>Can the quality requirements be monitored effectively during serial production with the implemented inspection, measuring and test equipment?</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58"/>
    </row>
    <row r="26" spans="1:62" ht="15" customHeight="1">
      <c r="A26" s="700"/>
      <c r="B26" s="716"/>
      <c r="C26" s="717"/>
      <c r="D26" s="717"/>
      <c r="E26" s="717"/>
      <c r="F26" s="717"/>
      <c r="G26" s="717"/>
      <c r="H26" s="717"/>
      <c r="I26" s="717"/>
      <c r="J26" s="246"/>
      <c r="K26" s="244" t="str">
        <f>'NSA with 1st process'!A58</f>
        <v>4.2.3</v>
      </c>
      <c r="L26" s="244" t="str">
        <f>'NSA with 1st process'!B58</f>
        <v>Is there a Gage Management System and Measurement System Analysis for production equipment and devices ? Do they execute it and is it effective?</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66"/>
    </row>
    <row r="27" spans="1:62" ht="15" customHeight="1">
      <c r="A27" s="700"/>
      <c r="B27" s="716"/>
      <c r="C27" s="717"/>
      <c r="D27" s="717"/>
      <c r="E27" s="717"/>
      <c r="F27" s="717"/>
      <c r="G27" s="717"/>
      <c r="H27" s="717"/>
      <c r="I27" s="717"/>
      <c r="J27" s="246"/>
      <c r="K27" s="244" t="str">
        <f>'NSA with 1st process'!A60</f>
        <v>4.2.4</v>
      </c>
      <c r="L27" s="248" t="str">
        <f>'NSA with 1st process'!B60</f>
        <v>Are the work places, inspection areas and test areas suited to the requirements?</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58"/>
    </row>
    <row r="28" spans="1:62" ht="15" customHeight="1">
      <c r="A28" s="700"/>
      <c r="B28" s="716"/>
      <c r="C28" s="717"/>
      <c r="D28" s="717"/>
      <c r="E28" s="717"/>
      <c r="F28" s="717"/>
      <c r="G28" s="717"/>
      <c r="H28" s="717"/>
      <c r="I28" s="717"/>
      <c r="J28" s="246"/>
      <c r="K28" s="244" t="str">
        <f>'NSA with 1st process'!A62</f>
        <v>4.2.5</v>
      </c>
      <c r="L28" s="248" t="str">
        <f>'NSA with 1st process'!B62</f>
        <v>Are the relevant details fully completed and adhered to in the production and inspection documents?</v>
      </c>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58"/>
    </row>
    <row r="29" spans="1:62" ht="15" customHeight="1">
      <c r="A29" s="700"/>
      <c r="B29" s="716"/>
      <c r="C29" s="717"/>
      <c r="D29" s="717"/>
      <c r="E29" s="717"/>
      <c r="F29" s="717"/>
      <c r="G29" s="717"/>
      <c r="H29" s="717"/>
      <c r="I29" s="717"/>
      <c r="J29" s="246"/>
      <c r="K29" s="244" t="str">
        <f>'NSA with 1st process'!A64</f>
        <v>4.2.6</v>
      </c>
      <c r="L29" s="248" t="str">
        <f>'NSA with 1st process'!B64</f>
        <v>Is the appropriate equipment and tooling available to support product changeover?</v>
      </c>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58"/>
    </row>
    <row r="30" spans="1:62" ht="15" customHeight="1">
      <c r="A30" s="700"/>
      <c r="B30" s="716"/>
      <c r="C30" s="717"/>
      <c r="D30" s="717"/>
      <c r="E30" s="717"/>
      <c r="F30" s="717"/>
      <c r="G30" s="717"/>
      <c r="H30" s="717"/>
      <c r="I30" s="717"/>
      <c r="J30" s="246"/>
      <c r="K30" s="244" t="str">
        <f>'NSA with 1st process'!A66</f>
        <v>4.2.7</v>
      </c>
      <c r="L30" s="248" t="str">
        <f>'NSA with 1st process'!B66</f>
        <v>Has a preventive maintenance plan been established? Is it monitored and followed?</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58"/>
    </row>
    <row r="31" spans="1:62" ht="15" customHeight="1">
      <c r="A31" s="700"/>
      <c r="B31" s="716"/>
      <c r="C31" s="717"/>
      <c r="D31" s="717"/>
      <c r="E31" s="717"/>
      <c r="F31" s="717"/>
      <c r="G31" s="717"/>
      <c r="H31" s="717"/>
      <c r="I31" s="717"/>
      <c r="J31" s="246"/>
      <c r="K31" s="244" t="str">
        <f>'NSA with 1st process'!A68</f>
        <v>4.2.8</v>
      </c>
      <c r="L31" s="248" t="str">
        <f>'NSA with 1st process'!B68</f>
        <v>Has a list with critical equipment and critical parts been established and up to date?</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58"/>
    </row>
    <row r="32" spans="1:62" ht="15" customHeight="1">
      <c r="A32" s="700"/>
      <c r="B32" s="716"/>
      <c r="C32" s="717"/>
      <c r="D32" s="717"/>
      <c r="E32" s="717"/>
      <c r="F32" s="717"/>
      <c r="G32" s="717"/>
      <c r="H32" s="717"/>
      <c r="I32" s="717"/>
      <c r="J32" s="246"/>
      <c r="K32" s="244" t="str">
        <f>'NSA with 1st process'!A70</f>
        <v>4.2.9</v>
      </c>
      <c r="L32" s="248" t="str">
        <f>'NSA with 1st process'!B70</f>
        <v>Is an approval for production starts issued and are adjustment details, as well as deviations recorded?</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58"/>
    </row>
    <row r="33" spans="1:62" ht="15" customHeight="1">
      <c r="A33" s="700"/>
      <c r="B33" s="718"/>
      <c r="C33" s="719"/>
      <c r="D33" s="719"/>
      <c r="E33" s="719"/>
      <c r="F33" s="719"/>
      <c r="G33" s="719"/>
      <c r="H33" s="719"/>
      <c r="I33" s="719"/>
      <c r="J33" s="246"/>
      <c r="K33" s="244" t="str">
        <f>'NSA with 1st process'!A72</f>
        <v>4.2.10</v>
      </c>
      <c r="L33" s="248" t="str">
        <f>'NSA with 1st process'!B72</f>
        <v>Are the corrective actions implemented and checked for effectiveness?</v>
      </c>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58"/>
    </row>
    <row r="34" spans="1:62" ht="15" customHeight="1">
      <c r="A34" s="700"/>
      <c r="B34" s="714" t="str">
        <f>'NSA with 1st process'!E74</f>
        <v>4.3 Production - Transport / Production Handling / Storage / Packaging</v>
      </c>
      <c r="C34" s="715"/>
      <c r="D34" s="715"/>
      <c r="E34" s="715"/>
      <c r="F34" s="715"/>
      <c r="G34" s="715"/>
      <c r="H34" s="715"/>
      <c r="I34" s="715"/>
      <c r="J34" s="246"/>
      <c r="K34" s="243" t="str">
        <f>'NSA with 1st process'!A75</f>
        <v>4.3.1</v>
      </c>
      <c r="L34" s="248" t="str">
        <f>'NSA with 1st process'!B75</f>
        <v>Are the quantities/ production lot volumes matched to demand and are they conveyed in a targeted manner?</v>
      </c>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58"/>
    </row>
    <row r="35" spans="1:62" ht="24" customHeight="1">
      <c r="A35" s="700"/>
      <c r="B35" s="716"/>
      <c r="C35" s="717"/>
      <c r="D35" s="717"/>
      <c r="E35" s="717"/>
      <c r="F35" s="717"/>
      <c r="G35" s="717"/>
      <c r="H35" s="717"/>
      <c r="I35" s="717"/>
      <c r="J35" s="246"/>
      <c r="K35" s="244" t="str">
        <f>'NSA with 1st process'!A77</f>
        <v>4.3.2</v>
      </c>
      <c r="L35" s="695" t="str">
        <f>'NSA with 1st process'!B77</f>
        <v>Are products/ components stored according to their purpose and are the transport method/ packaging equipment matched to the special characteristics of the products/ components?</v>
      </c>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6"/>
      <c r="BD35" s="696"/>
      <c r="BE35" s="696"/>
      <c r="BF35" s="696"/>
      <c r="BG35" s="696"/>
      <c r="BH35" s="696"/>
      <c r="BI35" s="696"/>
      <c r="BJ35" s="697"/>
    </row>
    <row r="36" spans="1:62" ht="15" customHeight="1">
      <c r="A36" s="700"/>
      <c r="B36" s="716"/>
      <c r="C36" s="717"/>
      <c r="D36" s="717"/>
      <c r="E36" s="717"/>
      <c r="F36" s="717"/>
      <c r="G36" s="717"/>
      <c r="H36" s="717"/>
      <c r="I36" s="717"/>
      <c r="J36" s="246"/>
      <c r="K36" s="244" t="str">
        <f>'NSA with 1st process'!A79</f>
        <v>4.3.3</v>
      </c>
      <c r="L36" s="248" t="str">
        <f>'NSA with 1st process'!B79</f>
        <v>Are reject, re-work and setup parts conscientiously separated and identified?</v>
      </c>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58"/>
    </row>
    <row r="37" spans="1:62" ht="15" customHeight="1">
      <c r="A37" s="700"/>
      <c r="B37" s="716"/>
      <c r="C37" s="717"/>
      <c r="D37" s="717"/>
      <c r="E37" s="717"/>
      <c r="F37" s="717"/>
      <c r="G37" s="717"/>
      <c r="H37" s="717"/>
      <c r="I37" s="717"/>
      <c r="J37" s="246"/>
      <c r="K37" s="244" t="str">
        <f>'NSA with 1st process'!A81</f>
        <v>4.3.4</v>
      </c>
      <c r="L37" s="248" t="str">
        <f>'NSA with 1st process'!B81</f>
        <v>Is the material and parts flow secured against mix-up/confusion and is traceability guaranteed?</v>
      </c>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58"/>
    </row>
    <row r="38" spans="1:62" ht="15" customHeight="1">
      <c r="A38" s="700"/>
      <c r="B38" s="716"/>
      <c r="C38" s="717"/>
      <c r="D38" s="717"/>
      <c r="E38" s="717"/>
      <c r="F38" s="717"/>
      <c r="G38" s="717"/>
      <c r="H38" s="717"/>
      <c r="I38" s="717"/>
      <c r="J38" s="246"/>
      <c r="K38" s="244" t="str">
        <f>'NSA with 1st process'!A83</f>
        <v>4.3.5</v>
      </c>
      <c r="L38" s="248" t="str">
        <f>'NSA with 1st process'!B83</f>
        <v>Are tools/ equipment and test and inspection equipment stored appropriately?</v>
      </c>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58"/>
    </row>
    <row r="39" spans="1:62" ht="15" customHeight="1">
      <c r="A39" s="700"/>
      <c r="B39" s="718"/>
      <c r="C39" s="719"/>
      <c r="D39" s="719"/>
      <c r="E39" s="719"/>
      <c r="F39" s="719"/>
      <c r="G39" s="719"/>
      <c r="H39" s="719"/>
      <c r="I39" s="719"/>
      <c r="J39" s="246"/>
      <c r="K39" s="244" t="str">
        <f>'NSA with 1st process'!A85</f>
        <v>4.3.6</v>
      </c>
      <c r="L39" s="251" t="str">
        <f>'NSA with 1st process'!B85</f>
        <v>Is the Packaging is according customer requirements?</v>
      </c>
      <c r="M39" s="252"/>
      <c r="N39" s="252"/>
      <c r="O39" s="252"/>
      <c r="P39" s="252"/>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58"/>
    </row>
    <row r="40" spans="1:62" ht="15" customHeight="1">
      <c r="A40" s="700"/>
      <c r="B40" s="714" t="str">
        <f>'NSA with 1st process'!E87</f>
        <v>4.4 Non-conformity / corrective action analysis / continuous improvement</v>
      </c>
      <c r="C40" s="720"/>
      <c r="D40" s="720"/>
      <c r="E40" s="720"/>
      <c r="F40" s="720"/>
      <c r="G40" s="720"/>
      <c r="H40" s="720"/>
      <c r="I40" s="720"/>
      <c r="J40" s="247"/>
      <c r="K40" s="243" t="str">
        <f>'NSA with 1st process'!A88</f>
        <v>4.4.1</v>
      </c>
      <c r="L40" s="248" t="str">
        <f>'NSA with 1st process'!B88</f>
        <v>Is quality and process data recorded in a manner that can be analysed?</v>
      </c>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58"/>
    </row>
    <row r="41" spans="1:62" ht="15" customHeight="1">
      <c r="A41" s="700"/>
      <c r="B41" s="721"/>
      <c r="C41" s="722"/>
      <c r="D41" s="722"/>
      <c r="E41" s="722"/>
      <c r="F41" s="722"/>
      <c r="G41" s="722"/>
      <c r="H41" s="722"/>
      <c r="I41" s="722"/>
      <c r="J41" s="247"/>
      <c r="K41" s="244" t="str">
        <f>'NSA with 1st process'!A90</f>
        <v>4.4.2</v>
      </c>
      <c r="L41" s="248" t="str">
        <f>'NSA with 1st process'!B90</f>
        <v>Are the quality and process data statistically analysed and improvement programmes introduced?</v>
      </c>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58"/>
    </row>
    <row r="42" spans="1:62" ht="15" customHeight="1">
      <c r="A42" s="700"/>
      <c r="B42" s="721"/>
      <c r="C42" s="722"/>
      <c r="D42" s="722"/>
      <c r="E42" s="722"/>
      <c r="F42" s="722"/>
      <c r="G42" s="722"/>
      <c r="H42" s="722"/>
      <c r="I42" s="722"/>
      <c r="J42" s="247"/>
      <c r="K42" s="244" t="str">
        <f>'NSA with 1st process'!A92</f>
        <v>4.4.3</v>
      </c>
      <c r="L42" s="248" t="str">
        <f>'NSA with 1st process'!B92</f>
        <v xml:space="preserve"> Are the causes analysed and the corrective actions checked for effectiveness in the case of deviations from product and process requirements?</v>
      </c>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58"/>
    </row>
    <row r="43" spans="1:62" ht="15" customHeight="1">
      <c r="A43" s="700"/>
      <c r="B43" s="721"/>
      <c r="C43" s="722"/>
      <c r="D43" s="722"/>
      <c r="E43" s="722"/>
      <c r="F43" s="722"/>
      <c r="G43" s="722"/>
      <c r="H43" s="722"/>
      <c r="I43" s="722"/>
      <c r="J43" s="247"/>
      <c r="K43" s="244" t="str">
        <f>'NSA with 1st process'!A94</f>
        <v>4.4.4</v>
      </c>
      <c r="L43" s="248" t="str">
        <f>'NSA with 1st process'!B94</f>
        <v>Are the processes and products regularly audited?</v>
      </c>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58"/>
    </row>
    <row r="44" spans="1:62" ht="15" customHeight="1">
      <c r="A44" s="700"/>
      <c r="B44" s="721"/>
      <c r="C44" s="722"/>
      <c r="D44" s="722"/>
      <c r="E44" s="722"/>
      <c r="F44" s="722"/>
      <c r="G44" s="722"/>
      <c r="H44" s="722"/>
      <c r="I44" s="722"/>
      <c r="J44" s="247"/>
      <c r="K44" s="244" t="str">
        <f>'NSA with 1st process'!A96</f>
        <v>4.4.5</v>
      </c>
      <c r="L44" s="248" t="str">
        <f>'NSA with 1st process'!B96</f>
        <v>Are the product and process subject to continuous improvement?</v>
      </c>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58"/>
    </row>
    <row r="45" spans="1:62" ht="15" customHeight="1">
      <c r="A45" s="700"/>
      <c r="B45" s="723"/>
      <c r="C45" s="724"/>
      <c r="D45" s="724"/>
      <c r="E45" s="724"/>
      <c r="F45" s="724"/>
      <c r="G45" s="724"/>
      <c r="H45" s="724"/>
      <c r="I45" s="724"/>
      <c r="J45" s="247"/>
      <c r="K45" s="244" t="str">
        <f>'NSA with 1st process'!A98</f>
        <v>4.4.6</v>
      </c>
      <c r="L45" s="248" t="str">
        <f>'NSA with 1st process'!B98</f>
        <v>Are targets set for the product and process and are these monitored?</v>
      </c>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58"/>
    </row>
    <row r="46" spans="1:62" ht="15" customHeight="1">
      <c r="A46" s="700"/>
      <c r="B46" s="714" t="str">
        <f>'NSA with 1st process'!E100</f>
        <v>5. Customer Care / Customer Satisfaction</v>
      </c>
      <c r="C46" s="715"/>
      <c r="D46" s="715"/>
      <c r="E46" s="715"/>
      <c r="F46" s="715"/>
      <c r="G46" s="715"/>
      <c r="H46" s="715"/>
      <c r="I46" s="715"/>
      <c r="J46" s="246"/>
      <c r="K46" s="243" t="str">
        <f>'NSA with 1st process'!A101</f>
        <v>5.1</v>
      </c>
      <c r="L46" s="248" t="str">
        <f>'NSA with 1st process'!B101</f>
        <v>Are the customer requirements fulfilled before delivery?</v>
      </c>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58"/>
    </row>
    <row r="47" spans="1:62" ht="15" customHeight="1">
      <c r="A47" s="700"/>
      <c r="B47" s="716"/>
      <c r="C47" s="717"/>
      <c r="D47" s="717"/>
      <c r="E47" s="717"/>
      <c r="F47" s="717"/>
      <c r="G47" s="717"/>
      <c r="H47" s="717"/>
      <c r="I47" s="717"/>
      <c r="J47" s="246"/>
      <c r="K47" s="244" t="str">
        <f>'NSA with 1st process'!A103</f>
        <v>5.2</v>
      </c>
      <c r="L47" s="248" t="str">
        <f>'NSA with 1st process'!B103</f>
        <v>Is the customer service fulfilled?</v>
      </c>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58"/>
    </row>
    <row r="48" spans="1:62" ht="15" customHeight="1">
      <c r="A48" s="700"/>
      <c r="B48" s="716"/>
      <c r="C48" s="717"/>
      <c r="D48" s="717"/>
      <c r="E48" s="717"/>
      <c r="F48" s="717"/>
      <c r="G48" s="717"/>
      <c r="H48" s="717"/>
      <c r="I48" s="717"/>
      <c r="J48" s="246"/>
      <c r="K48" s="244" t="str">
        <f>'NSA with 1st process'!A105</f>
        <v>5.3</v>
      </c>
      <c r="L48" s="248" t="str">
        <f>'NSA with 1st process'!B105</f>
        <v>Are documented emergency plans/ strategies in place?</v>
      </c>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58"/>
    </row>
    <row r="49" spans="1:62" ht="15" customHeight="1">
      <c r="A49" s="700"/>
      <c r="B49" s="716"/>
      <c r="C49" s="717"/>
      <c r="D49" s="717"/>
      <c r="E49" s="717"/>
      <c r="F49" s="717"/>
      <c r="G49" s="717"/>
      <c r="H49" s="717"/>
      <c r="I49" s="717"/>
      <c r="J49" s="246"/>
      <c r="K49" s="244" t="str">
        <f>'NSA with 1st process'!A107</f>
        <v>5.4</v>
      </c>
      <c r="L49" s="248" t="str">
        <f>'NSA with 1st process'!B107</f>
        <v>Are all non conformities analysed and improvement actions instigated?</v>
      </c>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58"/>
    </row>
    <row r="50" spans="1:62" ht="15" customHeight="1">
      <c r="A50" s="701"/>
      <c r="B50" s="725"/>
      <c r="C50" s="726"/>
      <c r="D50" s="726"/>
      <c r="E50" s="726"/>
      <c r="F50" s="726"/>
      <c r="G50" s="726"/>
      <c r="H50" s="726"/>
      <c r="I50" s="726"/>
      <c r="J50" s="267"/>
      <c r="K50" s="260" t="str">
        <f>'NSA with 1st process'!A109</f>
        <v>5.5</v>
      </c>
      <c r="L50" s="261" t="str">
        <f>'NSA with 1st process'!B109</f>
        <v>Are the personnel qualified for the individual tasks?</v>
      </c>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3"/>
    </row>
  </sheetData>
  <sheetProtection password="C5CA" sheet="1" objects="1" scenarios="1" formatCells="0"/>
  <mergeCells count="15">
    <mergeCell ref="A1:F1"/>
    <mergeCell ref="G1:BJ1"/>
    <mergeCell ref="L35:BJ35"/>
    <mergeCell ref="B2:I2"/>
    <mergeCell ref="A3:A11"/>
    <mergeCell ref="B3:I6"/>
    <mergeCell ref="B7:I11"/>
    <mergeCell ref="A12:A50"/>
    <mergeCell ref="B12:I18"/>
    <mergeCell ref="B19:I23"/>
    <mergeCell ref="B24:I33"/>
    <mergeCell ref="B34:I39"/>
    <mergeCell ref="B40:I45"/>
    <mergeCell ref="B46:I50"/>
    <mergeCell ref="J2:BJ2"/>
  </mergeCells>
  <printOptions horizontalCentered="1" verticalCentered="1"/>
  <pageMargins left="0.48" right="0.49" top="0.57999999999999996" bottom="0.55000000000000004" header="0.3" footer="0.3"/>
  <pageSetup scale="65" orientation="landscape" r:id="rId1"/>
  <headerFooter>
    <oddFooter xml:space="preserve">&amp;LISQ-004-FO
&amp;CRev: A
&amp;"Arial,Italic"Copies must be verified for current revision. &amp;"Arial,Regular"      &amp;RDate: 11/01/2012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scription0 xmlns="2048c6e4-801c-4c4a-8d4d-70580a9b08d1" xsi:nil="true"/>
    <Update xmlns="2048c6e4-801c-4c4a-8d4d-70580a9b08d1" xsi:nil="true"/>
    <Issue_x0020_Status xmlns="2048c6e4-801c-4c4a-8d4d-70580a9b08d1" xsi:nil="true"/>
    <Pirority xmlns="2048c6e4-801c-4c4a-8d4d-70580a9b08d1">(1) High</Pirority>
    <Supplier_x0020_Name xmlns="2048c6e4-801c-4c4a-8d4d-70580a9b08d1" xsi:nil="true"/>
    <Catagory xmlns="2048c6e4-801c-4c4a-8d4d-70580a9b08d1">(1) Powertrain</Catagory>
    <Assigned_x0020_to0 xmlns="2048c6e4-801c-4c4a-8d4d-70580a9b08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E89E477BDEC648A93965F6719D0BFB" ma:contentTypeVersion="2" ma:contentTypeDescription="Create a new document." ma:contentTypeScope="" ma:versionID="a1c9b0a81556ae46f165e4835737de82">
  <xsd:schema xmlns:xsd="http://www.w3.org/2001/XMLSchema" xmlns:xs="http://www.w3.org/2001/XMLSchema" xmlns:p="http://schemas.microsoft.com/office/2006/metadata/properties" xmlns:ns2="2048c6e4-801c-4c4a-8d4d-70580a9b08d1" targetNamespace="http://schemas.microsoft.com/office/2006/metadata/properties" ma:root="true" ma:fieldsID="8fd363fbd10450ca6fdff7187b017f0e" ns2:_="">
    <xsd:import namespace="2048c6e4-801c-4c4a-8d4d-70580a9b08d1"/>
    <xsd:element name="properties">
      <xsd:complexType>
        <xsd:sequence>
          <xsd:element name="documentManagement">
            <xsd:complexType>
              <xsd:all>
                <xsd:element ref="ns2:Assigned_x0020_to0" minOccurs="0"/>
                <xsd:element ref="ns2:Issue_x0020_Status" minOccurs="0"/>
                <xsd:element ref="ns2:Pirority" minOccurs="0"/>
                <xsd:element ref="ns2:Description0" minOccurs="0"/>
                <xsd:element ref="ns2:Catagory" minOccurs="0"/>
                <xsd:element ref="ns2:Updat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8c6e4-801c-4c4a-8d4d-70580a9b08d1" elementFormDefault="qualified">
    <xsd:import namespace="http://schemas.microsoft.com/office/2006/documentManagement/types"/>
    <xsd:import namespace="http://schemas.microsoft.com/office/infopath/2007/PartnerControls"/>
    <xsd:element name="Assigned_x0020_to0" ma:index="8" nillable="true" ma:displayName="Assigned to" ma:description="Responsible individual to update information in file" ma:internalName="Assigned_x0020_to0">
      <xsd:simpleType>
        <xsd:restriction base="dms:Text">
          <xsd:maxLength value="60"/>
        </xsd:restriction>
      </xsd:simpleType>
    </xsd:element>
    <xsd:element name="Issue_x0020_Status" ma:index="9" nillable="true" ma:displayName="Issue Status" ma:description="Active or Closed" ma:internalName="Issue_x0020_Status" ma:readOnly="false">
      <xsd:simpleType>
        <xsd:restriction base="dms:Text">
          <xsd:maxLength value="12"/>
        </xsd:restriction>
      </xsd:simpleType>
    </xsd:element>
    <xsd:element name="Pirority" ma:index="10" nillable="true" ma:displayName="Pirority" ma:default="(1) High" ma:description="list priority of item" ma:format="Dropdown" ma:internalName="Pirority" ma:readOnly="false">
      <xsd:simpleType>
        <xsd:restriction base="dms:Choice">
          <xsd:enumeration value="(1) High"/>
          <xsd:enumeration value="(2) Normal"/>
        </xsd:restriction>
      </xsd:simpleType>
    </xsd:element>
    <xsd:element name="Description0" ma:index="11" nillable="true" ma:displayName="Description" ma:description="Describe problem or task" ma:internalName="Description0" ma:readOnly="false">
      <xsd:simpleType>
        <xsd:restriction base="dms:Note">
          <xsd:maxLength value="255"/>
        </xsd:restriction>
      </xsd:simpleType>
    </xsd:element>
    <xsd:element name="Catagory" ma:index="12" nillable="true" ma:displayName="Catagory" ma:default="(1) Powertrain" ma:description="What vehicle system is affected" ma:format="RadioButtons" ma:internalName="Catagory" ma:readOnly="false">
      <xsd:simpleType>
        <xsd:restriction base="dms:Choice">
          <xsd:enumeration value="(1) Powertrain"/>
          <xsd:enumeration value="(2) Body/Electrical"/>
          <xsd:enumeration value="(3) Chassis"/>
        </xsd:restriction>
      </xsd:simpleType>
    </xsd:element>
    <xsd:element name="Update" ma:index="13" nillable="true" ma:displayName="Update" ma:description="List status of issue by date" ma:internalName="Update" ma:readOnly="false">
      <xsd:simpleType>
        <xsd:restriction base="dms:Note">
          <xsd:maxLength value="255"/>
        </xsd:restriction>
      </xsd:simpleType>
    </xsd:element>
    <xsd:element name="Supplier_x0020_Name" ma:index="14" nillable="true" ma:displayName="Supplier Name" ma:internalName="Supplier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FFC51C-9079-41A8-82A9-4BE053DD45A7}">
  <ds:schemaRefs>
    <ds:schemaRef ds:uri="http://purl.org/dc/terms/"/>
    <ds:schemaRef ds:uri="http://schemas.microsoft.com/office/infopath/2007/PartnerControls"/>
    <ds:schemaRef ds:uri="2048c6e4-801c-4c4a-8d4d-70580a9b08d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6C86AC16-B125-4FE9-B330-606C985A4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8c6e4-801c-4c4a-8d4d-70580a9b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29FE34-F6E5-4568-8AFD-282C1C72A8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Instructions</vt:lpstr>
      <vt:lpstr>Cover</vt:lpstr>
      <vt:lpstr>Open-Closing Meeting</vt:lpstr>
      <vt:lpstr>A Rep.</vt:lpstr>
      <vt:lpstr>B Rep.</vt:lpstr>
      <vt:lpstr>C Rep.</vt:lpstr>
      <vt:lpstr>D Rep.</vt:lpstr>
      <vt:lpstr>Product Audit</vt:lpstr>
      <vt:lpstr>Questions Sum.</vt:lpstr>
      <vt:lpstr>NSA with 1st process</vt:lpstr>
      <vt:lpstr>CA Request</vt:lpstr>
      <vt:lpstr>CA Request Example</vt:lpstr>
      <vt:lpstr>Revision History</vt:lpstr>
      <vt:lpstr>Assessment Gap</vt:lpstr>
      <vt:lpstr>NSA - TS reference</vt:lpstr>
      <vt:lpstr>TS</vt:lpstr>
      <vt:lpstr>'A Rep.'!Print_Area</vt:lpstr>
      <vt:lpstr>'Assessment Gap'!Print_Area</vt:lpstr>
      <vt:lpstr>'B Rep.'!Print_Area</vt:lpstr>
      <vt:lpstr>'C Rep.'!Print_Area</vt:lpstr>
      <vt:lpstr>'CA Request'!Print_Area</vt:lpstr>
      <vt:lpstr>'D Rep.'!Print_Area</vt:lpstr>
      <vt:lpstr>Instructions!Print_Area</vt:lpstr>
      <vt:lpstr>'NSA - TS reference'!Print_Area</vt:lpstr>
      <vt:lpstr>'NSA with 1st process'!Print_Area</vt:lpstr>
      <vt:lpstr>'Open-Closing Meeting'!Print_Area</vt:lpstr>
      <vt:lpstr>'Product Audit'!Print_Area</vt:lpstr>
      <vt:lpstr>'Assessment Gap'!Print_Titles</vt:lpstr>
      <vt:lpstr>'NSA with 1st process'!Print_Titles</vt:lpstr>
      <vt:lpstr>'Product Audit'!Print_Titles</vt:lpstr>
    </vt:vector>
  </TitlesOfParts>
  <Company>International Truck and Engine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Navistar Supplier Assessment (NVA) V2</dc:title>
  <dc:creator>u00q240</dc:creator>
  <cp:lastModifiedBy>Navistar Employee</cp:lastModifiedBy>
  <cp:lastPrinted>2012-10-17T15:54:56Z</cp:lastPrinted>
  <dcterms:created xsi:type="dcterms:W3CDTF">2008-06-13T14:19:57Z</dcterms:created>
  <dcterms:modified xsi:type="dcterms:W3CDTF">2012-11-05T16:11:17Z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0x010100A3E89E477BDEC648A93965F6719D0BFB</vt:lpwstr>
  </property>
  <property fmtid="{D5CDD505-2E9C-101B-9397-08002B2CF9AE}" pid="3" name="WorkflowCreationPath">
    <vt:lpwstr>424f595d-5e88-4adf-81c7-d28e10b233b3,12;424f595d-5e88-4adf-81c7-d28e10b233b3,12;424f595d-5e88-4adf-81c7-d28e10b233b3,12;424f595d-5e88-4adf-81c7-d28e10b233b3,12;</vt:lpwstr>
  </property>
</Properties>
</file>